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05" windowWidth="19440" windowHeight="5385" tabRatio="718"/>
  </bookViews>
  <sheets>
    <sheet name="Instructions " sheetId="10" r:id="rId1"/>
    <sheet name="WA Award Rates" sheetId="3" r:id="rId2"/>
    <sheet name="Salary Calculator" sheetId="2" r:id="rId3"/>
    <sheet name="Per Partipant Salary(Simple)" sheetId="5" r:id="rId4"/>
    <sheet name="Per Participant Salary(Complex)" sheetId="9" r:id="rId5"/>
    <sheet name="IHPA Standard Costs" sheetId="4" r:id="rId6"/>
  </sheets>
  <definedNames>
    <definedName name="_GoBack" localSheetId="1">'WA Award Rates'!$A$21</definedName>
    <definedName name="_xlnm.Print_Area" localSheetId="0">'Instructions '!$A$1:$P$63</definedName>
  </definedNames>
  <calcPr calcId="145621"/>
</workbook>
</file>

<file path=xl/calcChain.xml><?xml version="1.0" encoding="utf-8"?>
<calcChain xmlns="http://schemas.openxmlformats.org/spreadsheetml/2006/main">
  <c r="C61" i="3" l="1"/>
  <c r="C60" i="3"/>
  <c r="C59" i="3"/>
  <c r="C58" i="3"/>
  <c r="C57" i="3"/>
  <c r="C56" i="3"/>
  <c r="C55" i="3"/>
  <c r="C54" i="3"/>
  <c r="C53" i="3"/>
  <c r="C52" i="3"/>
  <c r="C51" i="3"/>
  <c r="C50" i="3"/>
  <c r="C49" i="3"/>
  <c r="C48" i="3"/>
  <c r="C47" i="3"/>
  <c r="C46" i="3"/>
  <c r="C45" i="3"/>
  <c r="C44" i="3"/>
  <c r="C43" i="3"/>
  <c r="C42" i="3"/>
  <c r="C5" i="3"/>
  <c r="C6" i="3"/>
  <c r="C7" i="3"/>
  <c r="C11" i="3"/>
  <c r="C12" i="3"/>
  <c r="C13" i="3"/>
  <c r="C14" i="3"/>
  <c r="C15" i="3"/>
  <c r="C16" i="3"/>
  <c r="C17" i="3"/>
  <c r="C21" i="3"/>
  <c r="C22" i="3"/>
  <c r="C23" i="3"/>
  <c r="C24" i="3"/>
  <c r="C25" i="3"/>
  <c r="C26" i="3"/>
  <c r="C27" i="3"/>
  <c r="C28" i="3"/>
  <c r="C29" i="3"/>
  <c r="C30" i="3"/>
  <c r="C31" i="3"/>
  <c r="C32" i="3"/>
  <c r="C33" i="3"/>
  <c r="C34" i="3"/>
  <c r="C35" i="3"/>
  <c r="C36" i="3"/>
  <c r="C37" i="3"/>
  <c r="C38" i="3"/>
  <c r="C39" i="3"/>
  <c r="E4" i="2" l="1"/>
  <c r="B19" i="5" l="1"/>
  <c r="AI25" i="9"/>
  <c r="AG25" i="9"/>
  <c r="AE25" i="9"/>
  <c r="AC25" i="9"/>
  <c r="AA25" i="9"/>
  <c r="X25" i="9"/>
  <c r="V25" i="9"/>
  <c r="T25" i="9"/>
  <c r="R25" i="9"/>
  <c r="P25" i="9"/>
  <c r="N25" i="9"/>
  <c r="L25" i="9"/>
  <c r="J25" i="9"/>
  <c r="H25" i="9"/>
  <c r="B12" i="5"/>
  <c r="F4" i="2"/>
  <c r="G25" i="9"/>
  <c r="D9" i="2" l="1"/>
  <c r="S26" i="9"/>
  <c r="B21" i="9"/>
  <c r="B13" i="9"/>
  <c r="AH28" i="9"/>
  <c r="AF28" i="9"/>
  <c r="AD28" i="9"/>
  <c r="AB28" i="9"/>
  <c r="Z28" i="9"/>
  <c r="AH27" i="9"/>
  <c r="AF27" i="9"/>
  <c r="AD27" i="9"/>
  <c r="AB27" i="9"/>
  <c r="Z27" i="9"/>
  <c r="W27" i="9"/>
  <c r="U27" i="9"/>
  <c r="S27" i="9"/>
  <c r="Q27" i="9"/>
  <c r="O27" i="9"/>
  <c r="M27" i="9"/>
  <c r="K27" i="9"/>
  <c r="I27" i="9"/>
  <c r="G27" i="9"/>
  <c r="AH26" i="9"/>
  <c r="AF26" i="9"/>
  <c r="AD26" i="9"/>
  <c r="AB26" i="9"/>
  <c r="Z26" i="9"/>
  <c r="Z25" i="9"/>
  <c r="W28" i="9"/>
  <c r="U28" i="9"/>
  <c r="S28" i="9"/>
  <c r="Q28" i="9"/>
  <c r="O28" i="9"/>
  <c r="M28" i="9"/>
  <c r="W26" i="9"/>
  <c r="U26" i="9"/>
  <c r="Q26" i="9"/>
  <c r="O26" i="9"/>
  <c r="M26" i="9"/>
  <c r="K28" i="9"/>
  <c r="K26" i="9"/>
  <c r="I28" i="9"/>
  <c r="I26" i="9"/>
  <c r="AH25" i="9"/>
  <c r="AF25" i="9"/>
  <c r="AD25" i="9"/>
  <c r="AB25" i="9"/>
  <c r="W25" i="9"/>
  <c r="U25" i="9"/>
  <c r="S25" i="9"/>
  <c r="Q25" i="9"/>
  <c r="O25" i="9"/>
  <c r="M25" i="9"/>
  <c r="K25" i="9"/>
  <c r="I25" i="9"/>
  <c r="G28" i="9"/>
  <c r="G26" i="9"/>
  <c r="B22" i="9" l="1"/>
  <c r="Y25" i="9"/>
  <c r="AJ25" i="9" s="1"/>
  <c r="AK25" i="9" s="1"/>
  <c r="E9" i="2" l="1"/>
  <c r="F9" i="2" s="1"/>
  <c r="E6" i="2"/>
  <c r="E5" i="2"/>
  <c r="F5" i="2" s="1"/>
  <c r="E10" i="2"/>
  <c r="F10" i="2" s="1"/>
  <c r="E8" i="2"/>
  <c r="E7" i="2"/>
  <c r="AI27" i="9" l="1"/>
  <c r="AE27" i="9"/>
  <c r="AA27" i="9"/>
  <c r="V27" i="9"/>
  <c r="R27" i="9"/>
  <c r="N27" i="9"/>
  <c r="J27" i="9"/>
  <c r="D12" i="5"/>
  <c r="D19" i="5"/>
  <c r="AG27" i="9"/>
  <c r="AC27" i="9"/>
  <c r="X27" i="9"/>
  <c r="T27" i="9"/>
  <c r="P27" i="9"/>
  <c r="L27" i="9"/>
  <c r="H27" i="9"/>
  <c r="AI26" i="9"/>
  <c r="AG26" i="9"/>
  <c r="AE26" i="9"/>
  <c r="AC26" i="9"/>
  <c r="AA26" i="9"/>
  <c r="X26" i="9"/>
  <c r="V26" i="9"/>
  <c r="T26" i="9"/>
  <c r="R26" i="9"/>
  <c r="P26" i="9"/>
  <c r="N26" i="9"/>
  <c r="L26" i="9"/>
  <c r="J26" i="9"/>
  <c r="H26" i="9"/>
  <c r="C19" i="5"/>
  <c r="C12" i="5"/>
  <c r="F11" i="9"/>
  <c r="F11" i="5"/>
  <c r="G11" i="5" s="1"/>
  <c r="F8" i="5"/>
  <c r="G8" i="5" s="1"/>
  <c r="F12" i="9"/>
  <c r="F5" i="5"/>
  <c r="G5" i="5" s="1"/>
  <c r="F9" i="5"/>
  <c r="G9" i="5" s="1"/>
  <c r="F7" i="9"/>
  <c r="F7" i="5"/>
  <c r="G7" i="5" s="1"/>
  <c r="F9" i="9"/>
  <c r="F8" i="9"/>
  <c r="F6" i="9"/>
  <c r="F5" i="9"/>
  <c r="F3" i="5"/>
  <c r="G3" i="5" s="1"/>
  <c r="F4" i="9"/>
  <c r="F15" i="5"/>
  <c r="G15" i="5" s="1"/>
  <c r="F14" i="5"/>
  <c r="G14" i="5" s="1"/>
  <c r="F18" i="5"/>
  <c r="G18" i="5" s="1"/>
  <c r="F4" i="5"/>
  <c r="G4" i="5" s="1"/>
  <c r="F16" i="5"/>
  <c r="G16" i="5" s="1"/>
  <c r="F17" i="5"/>
  <c r="G17" i="5" s="1"/>
  <c r="F6" i="5"/>
  <c r="G6" i="5" s="1"/>
  <c r="F10" i="5"/>
  <c r="G10" i="5" s="1"/>
  <c r="F10" i="9"/>
  <c r="E12" i="5"/>
  <c r="AI28" i="9"/>
  <c r="AE28" i="9"/>
  <c r="AA28" i="9"/>
  <c r="V28" i="9"/>
  <c r="R28" i="9"/>
  <c r="N28" i="9"/>
  <c r="J28" i="9"/>
  <c r="AG28" i="9"/>
  <c r="AC28" i="9"/>
  <c r="X28" i="9"/>
  <c r="T28" i="9"/>
  <c r="P28" i="9"/>
  <c r="L28" i="9"/>
  <c r="H28" i="9"/>
  <c r="E19" i="5"/>
  <c r="C13" i="9"/>
  <c r="C21" i="9"/>
  <c r="F6" i="2"/>
  <c r="E13" i="9"/>
  <c r="E21" i="9"/>
  <c r="F8" i="2"/>
  <c r="F7" i="2"/>
  <c r="D13" i="9"/>
  <c r="D21" i="9"/>
  <c r="F20" i="9"/>
  <c r="F16" i="9"/>
  <c r="F19" i="9"/>
  <c r="F17" i="9"/>
  <c r="F18" i="9"/>
  <c r="AE17" i="9" l="1"/>
  <c r="AI17" i="9"/>
  <c r="AG17" i="9"/>
  <c r="AC17" i="9"/>
  <c r="AA17" i="9"/>
  <c r="AI5" i="9"/>
  <c r="AA5" i="9"/>
  <c r="R5" i="9"/>
  <c r="J5" i="9"/>
  <c r="T5" i="9"/>
  <c r="N5" i="9"/>
  <c r="H5" i="9"/>
  <c r="AC5" i="9"/>
  <c r="V5" i="9"/>
  <c r="P5" i="9"/>
  <c r="AE5" i="9"/>
  <c r="X5" i="9"/>
  <c r="AG5" i="9"/>
  <c r="L5" i="9"/>
  <c r="AC12" i="9"/>
  <c r="T12" i="9"/>
  <c r="L12" i="9"/>
  <c r="V12" i="9"/>
  <c r="P12" i="9"/>
  <c r="J12" i="9"/>
  <c r="AE12" i="9"/>
  <c r="X12" i="9"/>
  <c r="R12" i="9"/>
  <c r="AG12" i="9"/>
  <c r="AA12" i="9"/>
  <c r="AI12" i="9"/>
  <c r="N12" i="9"/>
  <c r="H12" i="9"/>
  <c r="AG10" i="9"/>
  <c r="X10" i="9"/>
  <c r="P10" i="9"/>
  <c r="H10" i="9"/>
  <c r="AA10" i="9"/>
  <c r="T10" i="9"/>
  <c r="N10" i="9"/>
  <c r="AI10" i="9"/>
  <c r="AC10" i="9"/>
  <c r="V10" i="9"/>
  <c r="AE10" i="9"/>
  <c r="J10" i="9"/>
  <c r="L10" i="9"/>
  <c r="R10" i="9"/>
  <c r="AI19" i="9"/>
  <c r="AA19" i="9"/>
  <c r="AG19" i="9"/>
  <c r="AE19" i="9"/>
  <c r="AC19" i="9"/>
  <c r="AG6" i="9"/>
  <c r="X6" i="9"/>
  <c r="P6" i="9"/>
  <c r="H6" i="9"/>
  <c r="AI6" i="9"/>
  <c r="AC6" i="9"/>
  <c r="V6" i="9"/>
  <c r="AE6" i="9"/>
  <c r="J6" i="9"/>
  <c r="R6" i="9"/>
  <c r="L6" i="9"/>
  <c r="AA6" i="9"/>
  <c r="T6" i="9"/>
  <c r="N6" i="9"/>
  <c r="AE7" i="9"/>
  <c r="V7" i="9"/>
  <c r="N7" i="9"/>
  <c r="P7" i="9"/>
  <c r="J7" i="9"/>
  <c r="X7" i="9"/>
  <c r="R7" i="9"/>
  <c r="L7" i="9"/>
  <c r="AG7" i="9"/>
  <c r="AA7" i="9"/>
  <c r="T7" i="9"/>
  <c r="AI7" i="9"/>
  <c r="AC7" i="9"/>
  <c r="H7" i="9"/>
  <c r="AG16" i="9"/>
  <c r="AE16" i="9"/>
  <c r="AC16" i="9"/>
  <c r="AA16" i="9"/>
  <c r="AI16" i="9"/>
  <c r="AC4" i="9"/>
  <c r="T4" i="9"/>
  <c r="L4" i="9"/>
  <c r="AG4" i="9"/>
  <c r="AA4" i="9"/>
  <c r="AI4" i="9"/>
  <c r="N4" i="9"/>
  <c r="H4" i="9"/>
  <c r="V4" i="9"/>
  <c r="P4" i="9"/>
  <c r="J4" i="9"/>
  <c r="AE4" i="9"/>
  <c r="X4" i="9"/>
  <c r="R4" i="9"/>
  <c r="AC8" i="9"/>
  <c r="T8" i="9"/>
  <c r="L8" i="9"/>
  <c r="AE8" i="9"/>
  <c r="X8" i="9"/>
  <c r="R8" i="9"/>
  <c r="AG8" i="9"/>
  <c r="AA8" i="9"/>
  <c r="AI8" i="9"/>
  <c r="N8" i="9"/>
  <c r="H8" i="9"/>
  <c r="V8" i="9"/>
  <c r="J8" i="9"/>
  <c r="P8" i="9"/>
  <c r="AC18" i="9"/>
  <c r="AI18" i="9"/>
  <c r="AA18" i="9"/>
  <c r="AG18" i="9"/>
  <c r="AE18" i="9"/>
  <c r="AG20" i="9"/>
  <c r="AE20" i="9"/>
  <c r="AC20" i="9"/>
  <c r="AA20" i="9"/>
  <c r="AI20" i="9"/>
  <c r="G19" i="5"/>
  <c r="AI9" i="9"/>
  <c r="AA9" i="9"/>
  <c r="R9" i="9"/>
  <c r="J9" i="9"/>
  <c r="AG9" i="9"/>
  <c r="L9" i="9"/>
  <c r="T9" i="9"/>
  <c r="N9" i="9"/>
  <c r="H9" i="9"/>
  <c r="AC9" i="9"/>
  <c r="V9" i="9"/>
  <c r="P9" i="9"/>
  <c r="AE9" i="9"/>
  <c r="X9" i="9"/>
  <c r="AE11" i="9"/>
  <c r="V11" i="9"/>
  <c r="N11" i="9"/>
  <c r="AI11" i="9"/>
  <c r="AC11" i="9"/>
  <c r="H11" i="9"/>
  <c r="P11" i="9"/>
  <c r="J11" i="9"/>
  <c r="X11" i="9"/>
  <c r="R11" i="9"/>
  <c r="L11" i="9"/>
  <c r="T11" i="9"/>
  <c r="AG11" i="9"/>
  <c r="AA11" i="9"/>
  <c r="C22" i="9"/>
  <c r="E22" i="9"/>
  <c r="Y28" i="9"/>
  <c r="AJ28" i="9" s="1"/>
  <c r="AK28" i="9" s="1"/>
  <c r="Y26" i="9"/>
  <c r="AJ26" i="9" s="1"/>
  <c r="AK26" i="9" s="1"/>
  <c r="F19" i="5"/>
  <c r="F12" i="5"/>
  <c r="Y27" i="9"/>
  <c r="D22" i="9"/>
  <c r="F13" i="9"/>
  <c r="F21" i="9"/>
  <c r="G12" i="5" l="1"/>
  <c r="AE21" i="9"/>
  <c r="AC21" i="9"/>
  <c r="AI21" i="9"/>
  <c r="AJ17" i="9"/>
  <c r="AK17" i="9" s="1"/>
  <c r="AA13" i="9"/>
  <c r="AJ11" i="9"/>
  <c r="AK11" i="9" s="1"/>
  <c r="AJ20" i="9"/>
  <c r="AK20" i="9" s="1"/>
  <c r="AJ19" i="9"/>
  <c r="AK19" i="9" s="1"/>
  <c r="AJ18" i="9"/>
  <c r="AK18" i="9" s="1"/>
  <c r="AA21" i="9"/>
  <c r="AJ16" i="9"/>
  <c r="AK16" i="9" s="1"/>
  <c r="R13" i="9"/>
  <c r="V13" i="9"/>
  <c r="J13" i="9"/>
  <c r="L13" i="9"/>
  <c r="AJ4" i="9"/>
  <c r="AK4" i="9" s="1"/>
  <c r="H13" i="9"/>
  <c r="AJ7" i="9"/>
  <c r="AK7" i="9" s="1"/>
  <c r="AG21" i="9"/>
  <c r="AJ8" i="9"/>
  <c r="AK8" i="9" s="1"/>
  <c r="P13" i="9"/>
  <c r="AG13" i="9"/>
  <c r="AE13" i="9"/>
  <c r="N13" i="9"/>
  <c r="AC13" i="9"/>
  <c r="AI13" i="9"/>
  <c r="F22" i="9"/>
  <c r="AJ5" i="9"/>
  <c r="AK5" i="9" s="1"/>
  <c r="AJ12" i="9"/>
  <c r="AK12" i="9" s="1"/>
  <c r="X13" i="9"/>
  <c r="T13" i="9"/>
  <c r="AJ27" i="9"/>
  <c r="AK27" i="9" s="1"/>
  <c r="Y29" i="9"/>
  <c r="AJ10" i="9"/>
  <c r="AK10" i="9" s="1"/>
  <c r="AJ6" i="9"/>
  <c r="AK6" i="9" s="1"/>
  <c r="AJ9" i="9"/>
  <c r="AK9" i="9" s="1"/>
  <c r="Y13" i="9" l="1"/>
  <c r="AK21" i="9"/>
  <c r="AJ21" i="9"/>
  <c r="AK29" i="9"/>
  <c r="AJ29" i="9"/>
  <c r="AJ13" i="9"/>
  <c r="AK13" i="9"/>
  <c r="AJ22" i="9" l="1"/>
  <c r="AK22" i="9"/>
</calcChain>
</file>

<file path=xl/sharedStrings.xml><?xml version="1.0" encoding="utf-8"?>
<sst xmlns="http://schemas.openxmlformats.org/spreadsheetml/2006/main" count="622" uniqueCount="553">
  <si>
    <t>Major category</t>
  </si>
  <si>
    <t>Sub-List 1 – SITE AUTHORISATION</t>
  </si>
  <si>
    <t>Preliminary assessment</t>
  </si>
  <si>
    <t>1.1.1</t>
  </si>
  <si>
    <t>The activities associated with the exchange of the required reciprocal confidentiality agreements and preliminary review of a clinical trial protocol by the potential site PI (and/or delegates) . May also include initial discussions (by telephone or site visit) with the trial sponsor and/or representative.</t>
  </si>
  <si>
    <t>Protocol review</t>
  </si>
  <si>
    <t>1.1.2</t>
  </si>
  <si>
    <t>The activities associated with the heads (or nominees) within the potential clinical trial host unit (e.g. oncology, respiratory,
etc.) in addition to the supporting departments (e.g. pharmacy, pathology, radiology, radiation therapy, other clinical
specialties, clinical trials office/governance office, etc.) reviewing the clinical trial protocol for scientific merit and local
interest/feasibility. The process may involve review by individuals or by a panel drawn from representatives of the above
mentioned departments.</t>
  </si>
  <si>
    <t>Feasibility determination – completion of feasibility questionnaire</t>
  </si>
  <si>
    <t>1.1.3.1</t>
  </si>
  <si>
    <t xml:space="preserve">The activities associated with determining the feasibility and desirability of conducting the trial at a site (culminating with
the completion of the feasibility assessment questionnaire) covering the assessment of:
-  whether trial is consistent with institution’s mission, research priorities and risk management profile;
-  likelihood of being able to recruit suitable types and numbers of patients;
-  availability of staff and other resources required to undertake the trial;
-  the services that will be standard to care for patients on the trial and those that will be trial specific with reference to the trial protocol.
-  acceptability of the proposed budget and contract;
</t>
  </si>
  <si>
    <t>Feasibility determination – study site visit</t>
  </si>
  <si>
    <t>1.1.3.2</t>
  </si>
  <si>
    <t>The activities may include hosting a feasibility assessment visits by the trial sponsor and/or representative.</t>
  </si>
  <si>
    <t>Feasibility determination – budget negotiation and contract review</t>
  </si>
  <si>
    <t>1.1.3.3</t>
  </si>
  <si>
    <t xml:space="preserve">Based on the assumption that the PI, CRC, RGO and at least one supporting department are involved in the budget and contract review. </t>
  </si>
  <si>
    <t>Ethics Approval</t>
  </si>
  <si>
    <t>Preparation of the HREC
application</t>
  </si>
  <si>
    <t>1.2.1</t>
  </si>
  <si>
    <t>The activities associated with the preparation and submission of the human research ethics committee (HREC) application
form (or equivalent) and supporting documentation which includes the protocol, participant information and consent form
(PICF), recruitment and advertising materials, etc. Also includes revisions to applications in response to ethics committee
requests for additional information and forwarding copies of relevant approvals (once obtained) and associated
documentation to the trial funder/sponsor.</t>
  </si>
  <si>
    <t>Ethics review</t>
  </si>
  <si>
    <t>1.2.2</t>
  </si>
  <si>
    <t>The activities associated with the review of the ethics application by the HREC, including the preparation of any requests
for additional information and subsequent consideration of the material provided.</t>
  </si>
  <si>
    <t>Preparation of the SSA
application by the project
team</t>
  </si>
  <si>
    <t>1.3.1</t>
  </si>
  <si>
    <t>The activities associated with the preparation and submission of the Site Specific Assessment (SSA) form (or equivalent) by
the PI or project team, which include completion of the form, obtaining authorising signatures, liaising with interinstitutional
Departments (e.g. radiology, pathology, pharmacy, etc.), adapting the Lead HREC approved master PICF(s)
with site specific letterhead and contact details; and liaison with sponsor including forwarding copies of relevant
authorisations (once obtained) and associated documentation to the trial funder/sponsor,. Also includes responding to
RGO queries and/or requests for additional information and forwarding copies of relevant authorisations (once obtained)
and associated documentation to the trial funder/sponsor.</t>
  </si>
  <si>
    <t>Site processing and review</t>
  </si>
  <si>
    <t>1.3.2</t>
  </si>
  <si>
    <t>The activities associated with the processing of country specific regulatory documents (e.g. the Clinical Trial Notification
(CTN) Scheme form), insurance and indemnity documents, safety and/or biosafety reports, trial agreements, requesting,
additional information and and review of the SSA by the Site, including the preparation of any requests for additional
information and subsequent consideration of the material provided.</t>
  </si>
  <si>
    <t>Sub-List 2 – SITE IMPLEMENTATION</t>
  </si>
  <si>
    <t>Trial initiation</t>
  </si>
  <si>
    <t>Start-up meetings</t>
  </si>
  <si>
    <t>2.1.1.1</t>
  </si>
  <si>
    <t>The activities that occur at the start of the clinical trial with personnel involved in the trial. Includes any required handover
over of trial documentation, information sessions for principal or co-investigators and/or clinical trials
manager/coordinators and representatives of the participating Departments, and any training (e.g. detailed protocol, eCRF,
GCP) of staff directly involved in the clinical trial. This may include payment of travel and accommodation for participating
staff, where appropriate.</t>
  </si>
  <si>
    <t>Online training undertaken by PI</t>
  </si>
  <si>
    <t>2.1.1.2</t>
  </si>
  <si>
    <t>Online training undertaken by CRC</t>
  </si>
  <si>
    <t>2.1.1.3</t>
  </si>
  <si>
    <t>Online training undertaken by supporting department</t>
  </si>
  <si>
    <t>2.1.1.4</t>
  </si>
  <si>
    <t>Departmental set up</t>
  </si>
  <si>
    <t>2.1.2</t>
  </si>
  <si>
    <t>Different rates for Research Department, Pharmacy and Supporting Departments.
The activities associated with each Department involved in clinical trial getting ready for trial operation of the trial.
Includes preparing trial specific request forms, coordination with investigators and/or meeting with sponsors, instructions
and identification of locations for storage of samples, development of supporting documentation, and any necessary
preparation of medical records.</t>
  </si>
  <si>
    <t>Trial specific equipment setup
and maintenance</t>
  </si>
  <si>
    <t>2.1.3</t>
  </si>
  <si>
    <t>The activities associated with the hire, purchase and/or receipt from the sponsor of any equipment (including IT
infrastructure) required for the purposes of conducting the clinical trial. Includes the required setup/
customisation/commissioning of the equipment so that it is suitable for use in the clinical trial, as well as local
maintenance of the equipment throughout the trial.</t>
  </si>
  <si>
    <t>Patient accrual</t>
  </si>
  <si>
    <t>Pre-screening activity</t>
  </si>
  <si>
    <t>2.2.1</t>
  </si>
  <si>
    <t>The activities directly linked with clinical trial cohort identification which includes:
-  database and medical records review;
-  the development of recruitment plans including suggested strategies, timelines and costs;
-  the development and execution of a consultation plan to support study recruitment as well as provide opportunities to
increase awareness about clinical research and opportunities to participate;
-  interviewing potential participants which includes asking questions to address the specific inclusion/exclusion criteria for
the study and other issues of suitability (either by telephone or face-to-face); and
-  documenting pre-screening trial activity (irrespective of eligibility).</t>
  </si>
  <si>
    <t>Recruitment activity</t>
  </si>
  <si>
    <t>2.2.2</t>
  </si>
  <si>
    <t>The activities associated with involving potential and recruited clinical trials participants between the completion of prescreening
and the final determination of the assessment for suitability. Includes the provision of education and information
to possible clinical trial participants, organising the screening visit (which includes any required assessments and/or tests),
and documenting all the recruitment activity (irrespective of the number of potentially eligible participants that fail the
screening assessment).</t>
  </si>
  <si>
    <t>Clinical services</t>
  </si>
  <si>
    <t>Screening and health
assessment</t>
  </si>
  <si>
    <t>2.3.1</t>
  </si>
  <si>
    <t>The clinical services provided for the purposes of trial participant screening including physical examination, obtaining a
medical history, measuring vital signs, diagnostic tests, imaging examinations, confirmation of diagnosis (which may include
genomic eligibility confirmation), providing information about the clinical trial, explaining the requirements of involvement,
ensuring understanding and, where appropriate, obtaining consent to participate in the clinical trial.</t>
  </si>
  <si>
    <t>Laboratory tests and
procedures</t>
  </si>
  <si>
    <t>2.3.2</t>
  </si>
  <si>
    <t>Laboratory clinical services including pathology, histopathology, haematology, chemical, microbiology, immunology, tissue
pathology, cytology, genetics, etc.</t>
  </si>
  <si>
    <t>Imaging examinations and
procedures</t>
  </si>
  <si>
    <t>2.3.3</t>
  </si>
  <si>
    <t>Imaging clinical services including diagnostic radiology (e.g. plain radiography, computed tomography (CT), magnetic
resonance imaging (MRI), ultrasound, nuclear medicine and positron emission tomography (PET) scans using the
radiopharmaceuticals fluorodeoxyglucose (FDG) or non-FDG tracers' fluorothymidine (FLT)).</t>
  </si>
  <si>
    <t>Radiation therapy planning
and treatment</t>
  </si>
  <si>
    <t>2.3.4</t>
  </si>
  <si>
    <t>Radiation oncology treatment services including radiation therapy planning, external beam radiation therapy, brachytherapy,
etc.</t>
  </si>
  <si>
    <t>Other clinical tests or
procedures</t>
  </si>
  <si>
    <t>2.3.5</t>
  </si>
  <si>
    <t>Surgical and non-surgical procedures (e.g. diagnostic and treatment related procedures) performed by clinically and/or
scientifically qualified staff.</t>
  </si>
  <si>
    <t>Specialist medical
consultations</t>
  </si>
  <si>
    <t>2.3.6.1</t>
  </si>
  <si>
    <t>Clinical consultations services provided by medical specialists, GPs, and any other registered medical practitioner.</t>
  </si>
  <si>
    <t>Specialist medical consultations - dental</t>
  </si>
  <si>
    <t>2.3.6.2</t>
  </si>
  <si>
    <t>Clinical consultations services provided by dentists.</t>
  </si>
  <si>
    <t>Nursing services</t>
  </si>
  <si>
    <t>2.3.7</t>
  </si>
  <si>
    <t>Clinical services provided by enrolled, registered and specialist nurses, midwifes and nurse practitioners.</t>
  </si>
  <si>
    <t>Allied health services</t>
  </si>
  <si>
    <t>2.3.8</t>
  </si>
  <si>
    <t>Clinical services provided by registered allied health professionals (e.g. pharmacists, physiotherapists, dieticians,
occupational therapists).</t>
  </si>
  <si>
    <t>Staff training (drug specific)</t>
  </si>
  <si>
    <t>2.4.1</t>
  </si>
  <si>
    <t>The activities associated with the training undertaken by pharmacy staff on the protocol (including site specific dispensing
guidelines), use of Interactive Voice Response System (IVRS)/Interactive Web Response System (IWRS) randomisation
systems, as well as educating other pharmacists (i.e. those on wards etc.), doctors, nurses on the drug-specific aspects of the
clinical trial protocol.</t>
  </si>
  <si>
    <t>Stock management – drug stock received</t>
  </si>
  <si>
    <t>2.4.2.1</t>
  </si>
  <si>
    <t xml:space="preserve">The activities associated with the receiving of pharmacy stock for the clinical trial, completing an inventory check,
downloading temperature log, sending any required data (e.g. checked inventory list) about the receipt of stock to trial sponsor
and transferring the stock to the required storage location (e.g. shelf, fridge, freezer etc.). </t>
  </si>
  <si>
    <t>Stock management – expiry management</t>
  </si>
  <si>
    <t>2.4.2.2</t>
  </si>
  <si>
    <t>Stock management also includes expiry management (e.g. labelling and re-labelling due to the extension of the expiry date of the product); recording and storing of used / unused products; any monitoring that is required to ensure the viability of the product, data entry associated
with any expired or unused medicines; returning used or unused medicines to the sponsor; etc. during the implementation phase.</t>
  </si>
  <si>
    <t>Drug preparation and dispensing – drug manufacturing</t>
  </si>
  <si>
    <t>2.4.3.1</t>
  </si>
  <si>
    <t>The activities associated with the manufacturing of the drugs (if applicable) or the preparation of the drugs (e.g. aseptic, cytotoxic or placebo preparation) required for the clinical trial; the development and maintenance of special dosage forms (including the activities associated with the randomisation process if applicable). Includes the conduct of dispensing (including the provision of counselling to clinical trial participants), review of clinical trial participants’ adherence to the trial protocol, costs related to on-call/ callback and recording details of the clinical trial in the participant’s medical record (paper based or electronic).</t>
  </si>
  <si>
    <t>Drug preparation and dispensing – simple</t>
  </si>
  <si>
    <t>2.4.3.2</t>
  </si>
  <si>
    <t>For simple clinical trial drug preparation and dispensing</t>
  </si>
  <si>
    <t>Drug preparation and dispensing – complex</t>
  </si>
  <si>
    <t>2.4.3.3</t>
  </si>
  <si>
    <t>For complex clinical trial drug preparation and dispensing</t>
  </si>
  <si>
    <t>Drug preparation and dispensing – drug accountability</t>
  </si>
  <si>
    <t>2.4.3.4</t>
  </si>
  <si>
    <t>For clinical trial drug accountability activities per clinical trial participant</t>
  </si>
  <si>
    <t>Drug preparation and dispensing – provision of counselling</t>
  </si>
  <si>
    <t>2.4.3.5</t>
  </si>
  <si>
    <t>For provision of counselling services by a pharmacist at the time of dispensing the clinical trial drug(s) to a clinical trial participant</t>
  </si>
  <si>
    <t>Biospecimen collection and processing (central labs) – performed by research nurse</t>
  </si>
  <si>
    <t>2.5.1.1</t>
  </si>
  <si>
    <t>The activities associated with the collection, processing and transport (e.g. quarantine permits, etc.) of clinical trial
biospecimens (e.g. blood and other body fluids, tissues, nucleic acids, and other direct derivatives from human tissues).
Processing of biospecimens includes those activities involved in preparing the biospecimen for analysis following collection
and those activities involved in arranging transfer of the biospecimen(s) to central laboratories. For biospecimens tested
on-site, biospecimen collection and processing is covered by the appropriate test in the clinical services category.</t>
  </si>
  <si>
    <t>2.5.1.2</t>
  </si>
  <si>
    <t>Biospecimen collection and processing (central labs) – performed by pathology staff personnel</t>
  </si>
  <si>
    <t>2.5.1.3</t>
  </si>
  <si>
    <t>Biospecimen storage</t>
  </si>
  <si>
    <t>2.5.2</t>
  </si>
  <si>
    <t>The activities associated with the local storage (if required) of biospecimens (including blood and other body fluids, tissues,
nucleic acids, and other direct derivatives from human tissues) collected as part of the clinical trial.</t>
  </si>
  <si>
    <t>Clinical resources</t>
  </si>
  <si>
    <t>Investigator time – Principal Investigator</t>
  </si>
  <si>
    <t>2.6.1.1</t>
  </si>
  <si>
    <t>Investigator time – Associate Investigator</t>
  </si>
  <si>
    <t>2.6.1.2</t>
  </si>
  <si>
    <t>Research nurse time</t>
  </si>
  <si>
    <t>2.6.2</t>
  </si>
  <si>
    <t>2.6.3</t>
  </si>
  <si>
    <t>Interpreter services</t>
  </si>
  <si>
    <t>2.6.4</t>
  </si>
  <si>
    <t>The unit labour cost (fully absorbed hourly rate, i.e. inclusive of overheads) for any activities that need to be carried out by an
interpreter that are specific to the trial.</t>
  </si>
  <si>
    <t>Ward bed days</t>
  </si>
  <si>
    <t>2.6.5</t>
  </si>
  <si>
    <t>The unit cost (fully absorbed daily rate, i.e. inclusive of overheads) for a patient admitted to a ward to receive clinical services
(including monitoring) that are specific to the trial (i.e. the services do not represent standard of care).</t>
  </si>
  <si>
    <t>Clinic/theatre time</t>
  </si>
  <si>
    <t>2.6.6</t>
  </si>
  <si>
    <t>The unit cost (fully absorbed hourly rate, i.e. inclusive of overheads) for a patient spending time in clinic and/or theatre to receive
clinical services (including investigations) that are specific to the trial (i.e. the services do not represent standard of care)</t>
  </si>
  <si>
    <t>Outpatient time</t>
  </si>
  <si>
    <t>2.6.7</t>
  </si>
  <si>
    <t>The unit cost (fully absorbed daily rate, i.e. inclusive of overheads) for a patient receiving clinical services in an outpatient
department.</t>
  </si>
  <si>
    <t>Trial operation</t>
  </si>
  <si>
    <t>Lead site coordination – four or less sites</t>
  </si>
  <si>
    <t>2.7.1.1</t>
  </si>
  <si>
    <t>The activities conducted only at the lead site associated with the ongoing coordination and management of all the
nominated sites participating in the clinical trial (i.e. excludes those activities conducted at the lead site that are specific to
that site’s participation in the clinical trial but includes activities associated with coordinating information flow to and from
the lead HREC, sponsor and other site.).</t>
  </si>
  <si>
    <t>Lead site coordination – more than four sites</t>
  </si>
  <si>
    <t>2.7.1.2</t>
  </si>
  <si>
    <t>Administration, monitoring and reporting – administration activities</t>
  </si>
  <si>
    <t>2.7.2.1</t>
  </si>
  <si>
    <t>The activities associated with ongoing operation of the trial at the trial site that occur post initiation of the trial. Includes
liaison with investigators and/or sponsor (including the monitors), preparing materials for, and involvement in, monitoring
visits, CRF completion, data collection and entry, endpoint recording, accrual reporting, safety and adverse event reporting,
review of SAE reports, managing clinical trial documentation, retrieving medical and/or clinical records, invoicing, and
annual reporting including annual ethics report and final report.</t>
  </si>
  <si>
    <t>Administration, monitoring and reporting – eCRF or CRF completion</t>
  </si>
  <si>
    <t>2.7.2.2</t>
  </si>
  <si>
    <t>Administration, monitoring and reporting – monitor visits</t>
  </si>
  <si>
    <t>2.7.2.3</t>
  </si>
  <si>
    <t>Administration, monitoring and reporting – review of line items/SAE reports</t>
  </si>
  <si>
    <t>2.7.2.4</t>
  </si>
  <si>
    <t>Administration, monitoring and reporting – other annual reporting</t>
  </si>
  <si>
    <t>2.7.2.5</t>
  </si>
  <si>
    <t>Administration, monitoring and reporting – preparation of SAE and/or incident reports</t>
  </si>
  <si>
    <t>Participant related</t>
  </si>
  <si>
    <t>Participant time</t>
  </si>
  <si>
    <t>2.8.1</t>
  </si>
  <si>
    <t>The unit cost for the time involved in participating in the clinical trial. This item is only intended to be used for Phase 1
healthy volunteer trials, where payment for participant time is the norm. Any provision for participant payment would be
described in the Clinical Trial Agreement and in the Patient Information and Consent Form and will have been considered
by the lead HREC.</t>
  </si>
  <si>
    <t>Participant costs -accommodation</t>
  </si>
  <si>
    <t>2.8.2.1</t>
  </si>
  <si>
    <t>The costs that may be necessarily incurred by a trial participant due to participating in the trial. May include transport to
and from the trial location, car parking, meal allowances (where extended time attendance is required), and overnight
accommodation costs where participants need to travel significant distances to and from the trial locations and/or need to
stay in close proximity to the trial site for an extended period. Any provision for reimbursement of participant costs would
be described in the Clinical Trial Agreement and in the Patient Information and Consent Form and will have been
considered by the lead HREC.</t>
  </si>
  <si>
    <t>Participant costs -meals</t>
  </si>
  <si>
    <t>2.8.2.2</t>
  </si>
  <si>
    <t>Participant costs -travel</t>
  </si>
  <si>
    <t>2.8.2.3</t>
  </si>
  <si>
    <t>Amendment preparation and submission – minor amendment</t>
  </si>
  <si>
    <t>2.9.1.1</t>
  </si>
  <si>
    <t>The activities associated with the preparation and submission of protocol amendments to the HREC and RGO including
amendments to the PICFs, investigator brochures and any other trial information which has been updated/amended. Also
includes responding to HREC and/or RGO queries and/or requests for additional information and forwarding copies of
relevant authorisations (once obtained) and associated documentation to the trial funder/sponsor.</t>
  </si>
  <si>
    <t>Amendment preparation and submission – major amendment</t>
  </si>
  <si>
    <t>2.9.1.2</t>
  </si>
  <si>
    <t>Amendment preparation and submission – if re-consenting required</t>
  </si>
  <si>
    <t>2.9.1.3</t>
  </si>
  <si>
    <t>Amendment review – minor amendment by HREC office</t>
  </si>
  <si>
    <t>2.9.2.1</t>
  </si>
  <si>
    <t>The activities associated with the review of the amendment documentation by the HREC and/or RGO, including the
preparation of any requests for additional information and subsequent consideration of the material provided.</t>
  </si>
  <si>
    <t>Amendment review – major amendment by HREC office</t>
  </si>
  <si>
    <t>2.9.2.2</t>
  </si>
  <si>
    <t>Amendment review – minor/major amendment by RGO</t>
  </si>
  <si>
    <t>2.9.2.3</t>
  </si>
  <si>
    <t>Sub-List 3 – SITE CLOSEOUT</t>
  </si>
  <si>
    <t>Site closeout visit</t>
  </si>
  <si>
    <t>3.1.1</t>
  </si>
  <si>
    <t>The activities that occur at the end of a trial as part of the attendance by the sponsor (and/or representative) at the clinical
trial site for a series of meetings with personnel that were involved in the trial. Includes verifying that the study procedures
have been completed, all relevant data have been collected and transferred to the sponsor, preparing and implementing
plans to un-blind/unmask and debrief site staff; and, if relevant, arranging for the study intervention to be returned to the
responsible party or prepared for destruction, the activities undertaken to confirm that the site’s clinical trial obligations
have been met and post study obligations are understood. Covers the provision of assurances that the relevant data have
been collected and transferred, and ensuring, where relevant, that the study intervention is returned to the sponsor and/or
is destroyed in accordance with the sponsor’s requirements.</t>
  </si>
  <si>
    <t>Record archiving</t>
  </si>
  <si>
    <t>3.2.1.1</t>
  </si>
  <si>
    <t>The activities associated with archiving the trial records for the required period. Includes the boxing up of all trial material
ready for archiving/storage as well as the secure storage of the material for up to the agreed number of years.</t>
  </si>
  <si>
    <t>Archiving of records – storage fee</t>
  </si>
  <si>
    <t>3.2.1.2</t>
  </si>
  <si>
    <t>The secure storage of the material for up to the agreed number of years.</t>
  </si>
  <si>
    <t>Drug return/destruction</t>
  </si>
  <si>
    <t>3.3.1</t>
  </si>
  <si>
    <t>The activities associated with the return of the trial drugs to the sponsor and/or the destruction of the trial drugs according
to the institution’s policy, sponsor requirements (if applicable), safe operating practices and the requirements of the trial.</t>
  </si>
  <si>
    <t>Biospecimen
return/destruction</t>
  </si>
  <si>
    <t>3.4.1</t>
  </si>
  <si>
    <t>The activities associated with the transfer of biospecimens obtained throughout the trial to a tissue bank (if provided for by
the trial protocol) and/or the destruction of biospecimens according to the institution’s policy, sponsor requirements (if
applicable), safe operating practices and the requirements of the trial.</t>
  </si>
  <si>
    <t>Investigator time – Principal investigator</t>
  </si>
  <si>
    <t>Investigator time – sub/co- investigator</t>
  </si>
  <si>
    <t>Clinical research coordinator (non-research nurse) time – equivalent to Clinical Trials Coordinator (CTC)</t>
  </si>
  <si>
    <t>Clinical research coordinator (non-research nurse) time – equivalent to Clinical Trials Manager (CTM)</t>
  </si>
  <si>
    <t>Clinical research coordinator (non-research nurse) time – equivalent to Clinical Trials Manager (CTM)/Clinical Trials Coordinator (CTC)</t>
  </si>
  <si>
    <t>AMA Yr 8-9</t>
  </si>
  <si>
    <t>AMA Yr 5</t>
  </si>
  <si>
    <t>RN;  
Scientist Grade 3-4;
Pharmacist G 3-5.</t>
  </si>
  <si>
    <t>Clinical Nurse Specialist Yr1-2</t>
  </si>
  <si>
    <t>Clinical Nurse Consultant G3</t>
  </si>
  <si>
    <t>A blended CTM/CTC hourly rate</t>
  </si>
  <si>
    <t>$60.38 per potential clinical trial</t>
  </si>
  <si>
    <t>Recommended Standard Cost</t>
  </si>
  <si>
    <t>Based on the assumption that the PI and CTM/C are the only two involved in a preliminary assessment and that the hourly rate (fully absorbed) of the PI is $226.11/hour (as defined in item 2.6.1) and $90.78/hour for CTM/C (as defined in item 2.6.3).
• Standard cost is calculated using the 25th percentile of the gathered data.
• Potential outliers (i.e. data is suggestive although a large enough sample not available/gathered due to scope of project) were the paediatric clinical trials and Phase 1 clinical trials where the protocol is typically more detailed and requires more consideration (i.e. extra time) and hence the 25th percentile may be too low for these types of trials.
• Although the costs are incurred by the clinical trial site the costs were not included in any clinical trial budget, as the activities occur before site selection, and are considered by Sponsors to be part of the tendering process for site selection.</t>
  </si>
  <si>
    <t>$407.67 per potential clinical trial</t>
  </si>
  <si>
    <t>$294.62 for completion of feasibility questionnaire required for a potential clinical trial</t>
  </si>
  <si>
    <t>Based on the assumption that the PI and CTM/C are the only two involved in protocol review and that the hourly rate (fully absorbed) of the PI is $226.11/hour (as defined in item 2.6.1) and $90.78/hour for CTM/C (as defined in item 2.6.3).
• Standard cost is calculated using the median of the gathered data.</t>
  </si>
  <si>
    <t>$675.95 for study site selection visit required by Sponsor organisation for a potential clinical trial</t>
  </si>
  <si>
    <t>Based on the assumption that the PI, CTM/C and at least one supporting department (usually the pharmacy) are involved and that the hourly rate (fully absorbed) of the PI is $226.11/hour (as defined in item 2.6.1), $90.78/hour for CTM/C (as defined in item 2.6.3) and $86.72/hour (blended hourly rate, based on the assumption that the involved personnel from supporting departments is either a hospital scientist (i.e. Grade 3/4 hospital scientist) and/or pharmacist (i.e. Grade 3/5 pharmacist)).
• Standard cost is calculated using the median of the gathered data.</t>
  </si>
  <si>
    <t>$755.51 for budget negotiation and contract review for a potential clinical trial</t>
  </si>
  <si>
    <t>Based on the assumption that the PI, CTM/C, at least one supporting department (usually the pharmacy) and personnel from the RGO are involved and that the hourly rate (fully absorbed) of the PI is $226.11/hour (as defined in item 2.6.1), $90.78/hour for CTM/C (as defined in item 2.6.3), $86.72/hour (blended hourly rate, based on the assumption that the involved personnel from supporting departments is either a hospital scientist (i.e. Grade 3/4 hospital scientist) and/or pharmacist (i.e. Grade 3/5 pharmacist)) and $70.59/hour for RGO staff based on the average salary for a research and governance officer is $82,587 plus superannuation).
• Standard cost is calculated using the median of the gathered data.
• Assumes that the provided Sponsors’ contract is either the standard Medicine Australia (MA), or MTAA or other pre-approved agreement and includes the use of previously agreed or standard schedules (e.g. 4 and 7). If not, legal costs are incurred by the site (i.e. services either provided by internal or outsourced lawyer). This legal cost is not included in the standard cost.</t>
  </si>
  <si>
    <t>$2,607.83 per clinical trial (i.e. per HREC application)</t>
  </si>
  <si>
    <t>$2,099.42 per clinical trial application</t>
  </si>
  <si>
    <t>$398.69 per SSA application</t>
  </si>
  <si>
    <t>$264.71 per SSA application processed</t>
  </si>
  <si>
    <t>$1,879.69 per clinical trial start up meeting (excluding online training)</t>
  </si>
  <si>
    <t>$282.64 per PI to undertake 1.25 hours of online training per clinical trial</t>
  </si>
  <si>
    <t>Comments to guide use of the standard cost</t>
  </si>
  <si>
    <t>Based on the assumption that the PI and CTM/C are the only two involved in protocol review and that the hourly rate (fully absorbed) of the PI is $226.11/hour (as defined in item 2.6.1) and $90.78/hour for CTM/C (as defined in item 2.6.3).
• Standard cost is calculated using the median of the gathered data.
• Although the costs are incurred by the clinical trial site the costs were not included in any clinical trial budget, as the activities occur before site selection, and are considered by Sponsors to be part of the tendering process for site selection.</t>
  </si>
  <si>
    <t>Based on the assumption that the PI and CTM/C are the only two involved in a preliminary assessment and that the hourly rate (fully absorbed) of the PI is $226.11/hour (as defined in item 2.6.1) and $90.78/hour for CTM/C (as defined in item 2.6.3).
• Standard cost is calculated using the median of the gathered data.
• As the data represents a mix of industry sponsored trials (where drafts of required documents are provided) as well as collaborative and investigator initiated trials (where de novo applications are prepared) this accounts for the large variation from min to 75th percentile.
• The ‘max’ value was due to the data gathered from the one paediatric site included in the study. Setting a differential standard cost for paediatric clinical trials at the 75th percentile was considered. However as only one paediatric site was included in the sample, it was considered that there was insufficient evidence to set a differential standard cost for paediatric clinical trials at this stage, even though the gathered data suggests it would reflect a more realistic cost associated with the input time for such types of clinical trials.</t>
  </si>
  <si>
    <t>Based on the assumption that there are eight members on the HREC and the included skill mix are: 1 x chairperson, 1 x legal background; 2 x medical backgrounds, 2 x scientific and/or allied health discipline backgrounds, 1 x ethics officer; 1 x lay members.
• Based on the assumption that each HREC application is reviewed in detail by a primary and secondary reviewer.
• Standard cost is calculated using the median for all gathered data except for the data related to the ethics officer which is based on the 75th percentile.
• It is recognised that although most members of HREC do not receive a sitting fee, a standard cost has been calculated on cost not fees incurred.</t>
  </si>
  <si>
    <t>two involved in drafting the SSA application and that the hourly rate (fully absorbed) of the PI is $226.11/hour (as defined in item 2.6.1) and $90.78/hour for CTM/C (as defined in item 2.6.3). In addition, the most common process identified at least three supporting department who will review and sign the SSA, hence up to three supporting department involvement has been factored into the calculation for the standard cost.
• Standard cost is calculated using the 25th percentile of the gathered data.
• Although it is recognised that the RGO may be involved at this step, all activities (and hence time input) provided by RGO office are captured under item 1.3.2</t>
  </si>
  <si>
    <t>Based on the assumption that the RGO office is the only personnel/office involved and that the hourly rate (fully absorbed) blended across various positions in the RGO is on an average salary of $82,587 plus superannuation (or $70.59/hour)
• Standard cost is calculated using the median of the gathered data.
• Across items 1.1.3 and 1.3.2 the estimated RGO time is 5.25 hours per application.
• Assumes that the provided Sponsors’ contract is either the standard Medicine Australia (MA), or MTAA or other pre-approved agreement and includes the use of previously agreed or standard schedules (e.g. 4 and 7). If not, legal costs are incurred by the site (i.e. services either provided by internal or outsourced lawyer). This legal cost is not included in the standard cost for this item or item 1.1.3 (c).</t>
  </si>
  <si>
    <t>Based on the assumption that the mix of staff involved in the start-up meeting (involves organisation of the meeting, a group meeting and one-on-one meetings) includes one PI, two co-PIs, two CTM/C and four staff from supporting departments (e.g. pharmacy, pathology/imaging) attending the group meeting. Although additional staff do often attend (e.g. additional CTC, medical and/or nursing staff etc.) the standard cost reflects the core people identified through the case study visits.
• Standard cost is calculated using the 25th percentile of the gathered data.
• Excludes any training that needs to be undertaken outside the start-up meeting (e.g. online which is captured under item 2.1.1 (b), (c) and (d).</t>
  </si>
  <si>
    <t>Based on the assumption that the PI fully absorbed hourly rate is $226.11/hour (as defined in item 2.6.1).
• Standard cost is calculated using the 25th percentile of the gathered data.</t>
  </si>
  <si>
    <t>$295.04 per CTM/C to undertake 3.25 hours of online training per clinical trial</t>
  </si>
  <si>
    <t>Based on the assumption that the CTM/C fully absorbed hourly rate is $90.78/hour (as defined in item 2.6.3).
• Standard cost is calculated using the 25th percentile of the gathered data.</t>
  </si>
  <si>
    <t>$65.04 per supporting department personnel to undertake ¾ hours of online training per clinical trial</t>
  </si>
  <si>
    <t>Based on the assumption that the supporting department personnel fully absorbed hourly rate is $86.72/hour (blended hourly rate, based on the assumption that the involved personnel from supporting departments is either a hospital scientist (i.e. Grade 3/4 hospital scientist) and/or pharmacist (i.e. Grade 3/5 pharmacist))
• Standard cost is calculated using the 25th percentile of the gathered data.
• Only online training undertaken by pharmacy staff that is not drug specific (e.g. GCP etc.) is captured under this item. Drug specific training (e.g. drug preparation, logging etc.) required for any clinical trial undertaken by pharmacy staff is included under item 2.4.1.</t>
  </si>
  <si>
    <t>$85.04 per piece of trial equipment</t>
  </si>
  <si>
    <t>Standard cost is calculated using the median of the gathered data.
• Standard costs does not include equipment purchase and/or hire
• Standard costs do not include IT personnel time as their involvement was not always required.</t>
  </si>
  <si>
    <t xml:space="preserve">$1,361.70 per host department per clinical trial;
$530.40 per pharmacy department per clinical trial; 
$346.88 per other supporting department per clinical trial; 
</t>
  </si>
  <si>
    <t>Based on the assumption that the CTM/C fully absorbed hourly rate is $90.78/hour (as defined in item 2.6.3).
• Standard cost is calculated using the 40th percentile of the gathered data as the ERG expressed that the median appeared too high and the 25th percentile too low.
Based on the assumption that the pharmacist involved in departmental set up has a fully absorbed hourly rate of $88.40/hour (i.e. Grade 3/5 pharmacist).
• Standard cost is calculated using the 40th percentile of the gathered data as the ERG expressed that the median appeared too high and the 25th percentile too low.
Standard cost is calculated using the 40th percentile of the gathered data as the ERG expressed that the median appeared too high and the 25th percentile too low.
• Based on the assumption that the supporting department personnel fully absorbed hourly rate is $86.72/hour (blended hourly rate, based on the assumption that the involved personnel from supporting departments is either a hospital scientist (i.e. Grade 3/4 hospital scientist) and/or pharmacist (i.e. Grade 3/5 pharmacist)).</t>
  </si>
  <si>
    <t>$166.15 to screen each potential participant per clinical trial</t>
  </si>
  <si>
    <t>Based on the assumption that the PI and CTM/C are the main two involved in pre-screening and that the hourly rate (fully absorbed) of the PI is $226.11/hour (as defined in item 2.6.1) and $90.78/hour for CTM/C (as defined in item 2.6.3).
• Standard cost is calculated using the median of the gathered data.</t>
  </si>
  <si>
    <t>$498.45 per potential participant per clinical trial</t>
  </si>
  <si>
    <t>Based on the assumption that the PI and CTM/C are the main two involved in recruitment and that the hourly rate (fully absorbed) of the PI is $226.11/hour (as defined in item 2.6.1) and $90.78/hour for CTM/C (as defined in item 2.6.3).
• Standard cost is calculated using the median of the gathered data.</t>
  </si>
  <si>
    <t>Calculated per service based on trial protocol using standard costs for items 2.3.2, 2.3.3, 2.3.4, 2.3.5, 2.3.6, 2.3.7 and 2.3.8</t>
  </si>
  <si>
    <t>The cost of undertaking a “screening visit and health assessment” is trial protocol dependent and will vary according to the nature of the tests and procedures undertaken and the consultations required with staff involved in the clinical trial.
• The cost of undertaking a “screening visit and health assessment” will also vary according to whether components of the screening visits and health assessment are considered standard of care or are in addition to standard of care.
• The screening visit and health assessment often includes a range of procedures and/or consultations under items ‘clinical services’. All these activities should be costed according to their respective items.</t>
  </si>
  <si>
    <t>140% of the MBS fee per laboratory test and/or procedure</t>
  </si>
  <si>
    <t>The MBS loading reflects the additional reporting requirements required for the clinical trial and/or different procedures (e.g. non-standard parameters for paediatric trials) that need to be followed to meet the protocol requirements.
• In some instances, there are tests undertaken locally, for which there is no item listed on the MBS. The costs of these tests should be dealt with under items 2.5.1 – 2.5.4.
• Only for non-standard of care laboratory tests and procedures</t>
  </si>
  <si>
    <t>140% of the MBS fee per imaging examination and/or procedure</t>
  </si>
  <si>
    <t>The MBS loading reflects the additional reporting requirements associated with imaging examinations and/or procedures on clinical trial participants.
• There are a number of clinical trial specific issues (e.g. imaging examinations in paediatric trials generally take longer and hence are more costly), which may need to be dealt with on a case by case basis with reference to the standard cost.
• Not all imaging examinations and/or procedures are included on the MBS (e.g. PET-FLT scans are not currently covered under any MBS item numbers). Where the imaging examinations and/or procedures are not on the MBS then the nearest equivalent imaging examination and/or procedure on the MBS should be used. In the absence of any other data this is considered to be the best approach.
• Only for non-standard of care imaging examinations and/or procedures.</t>
  </si>
  <si>
    <t>140% of the MBS fee including ROHPG component per service</t>
  </si>
  <si>
    <t>The MBS loading reflects the clinical trial specific activities (e.g. extra reporting, image transfer) associated with radiotherapy services provided to clinical trial participants.
• Only for non-standard of care radiation therapy planning and treatment.</t>
  </si>
  <si>
    <t>140% of the MBS fee per service</t>
  </si>
  <si>
    <t>The MBS loading reflects the clinical trial specific activities (e.g. extra reporting, image transfer) provided to clinical trial participants.
• Only for non-standard of care other clinical tests or procedures.</t>
  </si>
  <si>
    <t>140% of the MBS fee per specialist medical (including GP) service</t>
  </si>
  <si>
    <t>100% of ADA fee per specialist dental service</t>
  </si>
  <si>
    <t>$81.90 per nurse consultation (based on 140% of the identified MBS fees)</t>
  </si>
  <si>
    <t>$98 per allied health consultation (based on 140% of the identified MBS fees)</t>
  </si>
  <si>
    <t>$176.80 per pharmacist to undertake two hours of drug specific training per clinical trial</t>
  </si>
  <si>
    <t>The MBS loading reflects the clinical trial specific activities (e.g. extra reporting, extra information) provided to clinical trial participants.
• Only for non-standard of care specialist medical consultations</t>
  </si>
  <si>
    <t>The ADA Fee is unadjusted because it allows for a return on investment component in setting the fee.
• Only for non-standard of care specialist medical consultations</t>
  </si>
  <si>
    <t>The MBS loading reflects the trial specific activities (e.g. extra reporting, extra information) provided to clinical trial participants.
• Only for non-standard of care nursing services.</t>
  </si>
  <si>
    <t>The MBS loading reflects the trial specific activities (e.g. extra reporting, extra information) provided to clinical trial participants.
• Only for non-standard of care allied health services.</t>
  </si>
  <si>
    <t>Based on the assumption that the pharmacist involved has a fully absorbed hourly rate of $88.40/hour (i.e. Grade 3/5 pharmacist)) and that the training takes two hours per pharmacist.
• Standard cost is calculated using the 25th percentile of the gathered data.
• Charged by pharmacy department only and is for drug specific training only. Other online training related to the clinical trial is captured under item 2.1.1 (d).</t>
  </si>
  <si>
    <t>$72.85 per drug stock received</t>
  </si>
  <si>
    <t>$9.17 for expiry management per week</t>
  </si>
  <si>
    <t>$169.43 for drug manufacturing (if required</t>
  </si>
  <si>
    <t>Based on the assumption that stock management involves a pharmacy technician overseen by a pharmacist at a fully absorbed hourly rate of $88.40 (pharmacist) and $57.30 (for the pharmacy technician which is assumed to have a salary equivalent to a Grade 1 pharmacist)
• Task is undertaken per stock delivery received
• Standard cost is calculated using the 25th percentile of the gathered data.</t>
  </si>
  <si>
    <t>Based on the assumption that expiry management is done weekly by a pharmacy technician at a fully absorbed hourly rate of $57.30 (assumed to have a salary equivalent to a Grade 1 pharmacist)
• Standard cost is calculated using the 25th percentile of the gathered data.</t>
  </si>
  <si>
    <t>Based on the assumption that two pharmacists are required to manufacture any clinical trials drugs at a fully absorbed hourly rate of $88.40 (i.e. Grade 3/5 pharmacist as defined under item 2.6.3).
• Most of the drug manufacturing was found not to be done by clinical trial sites involved in the study. Where it was found to be done at participating sites, there was wide variation in time spent on manufacturing the required clinical trials drugs.
• The cost associated with drug manufacturing may need to be negotiated on a per trial basis with some reference to this standard cost.
• Standard cost is calculated using the median of the gathered data.</t>
  </si>
  <si>
    <t>$43.32 for simple clinical trial drug preparation and dispensing</t>
  </si>
  <si>
    <t>$110.21 for complex clinical trial drug preparation and dispensing</t>
  </si>
  <si>
    <t>Based on the assumption that two pharmacists are required to undertake simple (based on volume of items and complexity of process e.g. counting tablets, measuring liquids etc.) preparation and dispensing clinical trials drug activities at a fully absorbed hourly rate of $88.40 (i.e. Grade 3/5 pharmacist as defined under item 2.6.3).
• Developing a standard cost for simple drug preparation and dispensing activities was difficult due to the wide variation which is dependent on the type and number of drugs involved in the trial.
• Clinical trial budgets may need to be negotiated on a per trial basis with reference to the standard cost.
• Standard cost is calculated using the median of the gathered data.</t>
  </si>
  <si>
    <t>Based on the assumption that two pharmacists are required to undertake complex (based on volume of items and complexity of process e.g. aseptic or cytotoxic) preparation and dispensing clinical trials drug activities at a fully absorbed hourly rate of $88.40 (i.e. Grade 3/5 pharmacist as defined under item 2.6.3).
• Developing a standard cost for complex drug preparation and dispensing activities was difficult due to the wide variation which is dependent on the type and number of drugs involved in the trial.
• Clinical trial budgets may need to be negotiated on a per trial basis with reference to the standard cost.
• Standard cost is calculated using the median of the gathered data.</t>
  </si>
  <si>
    <t>$14.33 for clinical trial drug accountability activities per clinical trial participant</t>
  </si>
  <si>
    <t>$18.12 for provision of counselling services by a pharmacist at the time of dispensing the clinical trial drug(s) to a clinical trial participant</t>
  </si>
  <si>
    <t>$28.05 per clinical trial participant as per the occurrences described in the clinical trial protocol</t>
  </si>
  <si>
    <t>Based on the assumption that drug accountability activities is largely undertaken by a pharmacy technician at a fully absorbed hourly rate of $57.30 (assumed to have a salary equivalent to a Grade 1 pharmacist).
• Standard cost is calculated using the median of the gathered data.</t>
  </si>
  <si>
    <t>It was found that counselling is not also performed by the pharmacy department (sometimes CTM/C takes on this role), however when it does this standard cost is based on the assumption that a pharmacist is required at a fully absorbed hourly rate of $88.40 (i.e. Grade 3/5 pharmacist as defined under item 2.6.3).
• Standard cost is calculated using the median of the gathered data.</t>
  </si>
  <si>
    <t>Based on the assumption that the biospecimen collection and processing is undertaken by a research nurse at a fully absorbed hourly rate of $74.79 as defined under item 2.6.2.
• Standard cost does not include the transport costs (e.g. courier costs, any required quarantine permits, etc.) as these costs varied depending on the amount of biospecimens being transported, the delivery location (e.g. within Australia or overseas) as well as the temperature at which the biospecimens need to be transported.
• Standard cost is calculated using the median of the gathered data.</t>
  </si>
  <si>
    <t>Biospecimen collection and processing (central labs) – performed by CTM?C</t>
  </si>
  <si>
    <t>$34.04 per clinical trial participant as per the occurrences described in the clinical trial protocol</t>
  </si>
  <si>
    <t>Based on the assumption that the biospecimen collection and processing is undertaken by the CTM/C at a fully absorbed hourly rate of $90.78 as defined under item 2.6.3.
• Standard cost does not include the transport costs (e.g. courier costs, any required quarantine permits, etc.) as these costs varied depending on the amount of biospecimens being transported, the delivery location (e.g. within Australia or overseas) as well as the temperature at which the biospecimens need to be transported.
• Standard cost is calculated using the median of the gathered data.</t>
  </si>
  <si>
    <t>$31.89 per clinical trial participant as per the occurrences described in the clinical trial protocol</t>
  </si>
  <si>
    <t>Based on the assumption that the biospecimen collection and processing is undertaken by pathology department personnel (i.e. hospital scientist Grade 3/4) at a fully absorbed hourly rate of $85.04.
• Standard cost does not include the transport costs (e.g. courier costs, any required quarantine permits, etc.) as these costs varied depending on the amount of biospecimens being transported, the delivery location (e.g. within Australia or overseas) as well as the temperature at which the biospecimens need to be transported.
• Standard cost is calculated using the median of the gathered data.</t>
  </si>
  <si>
    <t>Included under item 2.5.1 where the collection and processing of a biospecimen attracts an MBS fee
• Where the collection and processing of a biospecimen does not attract an MBS biospecimen storage costs should be covered by the nearest equivalent MBS item</t>
  </si>
  <si>
    <t>Study found that the majority of biospecimens are not stored at local hospitals for prolonged periods of time. Generally they are regularly sent to the sponsor throughout the life of a trial, or at the end of the trial. Where specimens were found to be stored on site, they were generally small amounts and did not consume significant space.</t>
  </si>
  <si>
    <t>$226.11 per hour for principal investigator</t>
  </si>
  <si>
    <t>Based on the assumption that the PI is a senior specialist (i.e. average between years 8 and 9 on the AMA rates was used).
• This item should only be used where the clinician is acting in his/her capacity as an investigator and should not include items costed on a per service basis (i.e. items under clinical services).</t>
  </si>
  <si>
    <t>$199.11 per hour for sub/co-investigator</t>
  </si>
  <si>
    <t>Based on the assumption that the sub/co-PI is less experienced than the PI but still a senior specialist (i.e. years 5 on the AMA rates was used).
• This item should only be used where the clinician is acting in his/her capacity as an sub/co-investigator and should not include items costed on a per service basis (i.e. items under clinical services).</t>
  </si>
  <si>
    <t>$74.79 per hour for research nurse</t>
  </si>
  <si>
    <t>$82.74 per hour for clinical research coordinator (equivalent to CTC)</t>
  </si>
  <si>
    <t>Based on the assumption that the research nurse is a clinical nurse specialist (CNS), taken at the average of a year 1 and 2 CNS.
• This item should only be used where the clinician is acting in his/her capacity as an research nurse and should not include items costed on a per service basis (i.e. items under clinical services).</t>
  </si>
  <si>
    <t>This role is more commonly known as a clinical trials coordinator (CTC) and the discipline filling the positions varied between those qualified as registered nurses or those with scientific qualifications (e.g. Grade 3/4 scientist) and/or allied health qualifications (e.g. pharmacist (e.g. Grade 3/5 pharmacist)).
• Based on the assumption that the position of CTC is filled equally by a mix of the above identified disciplines.
• This item should only be used where the position is acting in his/her capacity as a CTC and should not include items costed on a per service basis (i.e. items under clinical services).</t>
  </si>
  <si>
    <t>$93.16 per hour for clinical trials manager (CTM)</t>
  </si>
  <si>
    <t>The role of the CTM is to coordinate CTCs and is often heavily involved in the site authorisation process (more so than the CTC where the role of CTM exists). The CTM is usually a senior nurse, whose prior position was either a NUM or more commonly a CNC.
• Based on the assumption that the position of CTM is filled equally by a CNC Grade 3.
• This item should only be used where the position is acting in his/her capacity as a CTM and should not include items costed on a per service basis (i.e. items under clinical services).</t>
  </si>
  <si>
    <t>$90.78 per hour for CTM/CTC</t>
  </si>
  <si>
    <t>A blended CTM/C hourly rate was calculated as the existence of either or both positions within hospital departments varies.
• This item should only be used where the position is acting in his/her capacity as a CTM/C and should not include items costed on a per service basis (i.e. items under clinical services).</t>
  </si>
  <si>
    <t>$53.91 per hour</t>
  </si>
  <si>
    <t>Found to be rarely used, although when used some sites use contracted interpreter services whereas other sites had interpreters (for at least the most common languages) available on site.</t>
  </si>
  <si>
    <t>The unit labour cost (fully absorbed hourly rate, i.e. inclusive of overheads) for any activities (clinical or non-clinical) that need to be carried out by a research nurse, are specific to the trial, and are not covered by an item listed elsewhere on the standard List.</t>
  </si>
  <si>
    <t>The unit labour cost (fully absorbed hourly rate, i.e. inclusive of overheads) for any activities (clinical or non-clinical) that need to be carried out by a clinical research coordinator, are specific to the trial, and are not covered by an item listed elsewhere on the standard List.</t>
  </si>
  <si>
    <t>The unit labour cost (fully absorbed hourly rate, i.e. inclusive of overheads) for any activities (clinical or non-clinical) that need to be carried out by an investigator, that are specific to the trial, and that are not covered by an item listed elsewhere on the
standard List.</t>
  </si>
  <si>
    <t>The unit labour cost (fully absorbed hourly rate, i.e. inclusive of overheads) for any activities (clinical or non-clinical) that need to be carried out by a CTM, are specific to the trial, and are not covered by an item listed elsewhere on the standard List.</t>
  </si>
  <si>
    <t>The unit labour cost (fully absorbed hourly rate, i.e. inclusive of overheads) for any activities (clinical or non-clinical) that need to be carried out by a CTM/CTC, are specific to the trial, and are not covered by an item listed elsewhere on the standard List.</t>
  </si>
  <si>
    <t>$1,130 per day</t>
  </si>
  <si>
    <t>A cost per ward bed days was calculated using NHCDC data from 2012-13. Excludes the cost components: allied health (as captured under item 2.3.8) imaging (as captured under item 2.3.3), pathology (as captured under item 2.3.2) and theatre costs (as captured under item 2.6.6).
• The 2012-13 costs have been indexed as per the National Efficient Price Determination for 2013-14 indexation rate.
• The costs calculated have been based on are the national costs, inclusive of all states/territories.</t>
  </si>
  <si>
    <t>$980 per theatre/clinic hour (excluding medical costs)</t>
  </si>
  <si>
    <t>Not calculated</t>
  </si>
  <si>
    <t>The standard cost excludes medical costs (as these cost elements have been identified elsewhere (e.g. items 2.3.6 and 2.6.1).
• Data were provided on hospitals in Queensland, South Australia and New South Wales.
• Standard cost is calculated using the median of the gathered data.</t>
  </si>
  <si>
    <t>Through both consultations with sites and through the public consultation process, majority view was that this item appeared to duplicate other items in the list (e.g. mainly items 2.3.6, 2.3.7 and 2.3.8). We are therefore suggesting that this item be deleted from the revised list.</t>
  </si>
  <si>
    <t>$2,436.81 per clinical trial per annum</t>
  </si>
  <si>
    <t>$5,100.08 per clinical trial per annum</t>
  </si>
  <si>
    <t>$1,073.32 per clinical trial per annum for administration activities</t>
  </si>
  <si>
    <t>$45.39 per eCRF or CRF per participant per visit</t>
  </si>
  <si>
    <t>$234.03 per monitor visit (including remote monitoring visits)</t>
  </si>
  <si>
    <t>$77.23 per review of line listing/SAE reports</t>
  </si>
  <si>
    <t>$745.65 per clinical trial per annum for reporting activities – other annual reporting</t>
  </si>
  <si>
    <t>$251.69 per SAE and/or incident report prepared</t>
  </si>
  <si>
    <t>$49.19 per hour</t>
  </si>
  <si>
    <t>Based on the assumption that the PI and CTM/C are the only two involved in lead site coordination and that the hourly rate (fully absorbed) of the PI is $226.11/hour (as defined in item 2.6.1) and $90.78/hour for CTM/C (as defined in item 2.6.3).
• Standard cost is calculated using the 25th percentile of the gathered data.</t>
  </si>
  <si>
    <t>Based on the assumption that the PI and CTM/C are the only two involved in lead site coordination and that the hourly rate (fully absorbed) of the PI is $226.11/hour (as defined in item 2.6.1) and $90.78/hour for CTM/C (as defined in item 2.6.3).
• Standard cost is calculated using the median of the gathered data.</t>
  </si>
  <si>
    <t>Administration activities include tasks that occur post the establishment phase, including managing clinical trial documentation; retrieving medical and/or clinical records; invoicing; organising and maintaining virtual private network (VPN) access; and liaison with investigators and/or sponsor.
• Standard cost is calculated using the median of the gathered data.</t>
  </si>
  <si>
    <t>Standard cost is calculated using the 25th percentile of the gathered data.</t>
  </si>
  <si>
    <t>Other annual reporting includes tasks accrual reporting; an annual governance reporting and annual ethic report but excludes safety and adverse/incident event reporting which is captured under item 2.7.2 (f).
• Standard cost is calculated using the median of the gathered data.</t>
  </si>
  <si>
    <t>Based on the average of a range of identified consumer hourly rates available in the public domain for similar activities.</t>
  </si>
  <si>
    <t>$183 per night for accommodation</t>
  </si>
  <si>
    <t>$25.35 per breakfast meal; $28.55 per lunch meal; $48.65 per dinner meal</t>
  </si>
  <si>
    <t>Car travel per km by car type; Car parking – at cost incurred</t>
  </si>
  <si>
    <t>Based on the average of the rate for overnight accommodation in the capital cities, as published on the ATO website, has been used to calculate the standard cost.</t>
  </si>
  <si>
    <t>The calculated standard cost is based on the generic rate (i.e. no variation based on location) published on the ATO website, for those on an annual salary less than $112,610.</t>
  </si>
  <si>
    <t xml:space="preserve">The calculated standard cost is based on the rates per km by car type published on the ATO website. Car parking varies greatly dependent on location and the length of the clinical trial specific visit. As such it is suggested that car parking is reimbursed (by receipt) at the cost that has been incurred.
</t>
  </si>
  <si>
    <t>$128.47 per minor amendment</t>
  </si>
  <si>
    <t>Based on the assumption that the PI and CTM/C are the only two involved in preparing minor amendments and that the hourly rate (fully absorbed) of the PI is $226.11/hour (as defined in item 2.6.1) and $90.78/hour for CTM/C (as defined in item 2.6.3).
• Standard cost is calculated using the 25th percentile of the gathered data.</t>
  </si>
  <si>
    <t>$238.09 per major amendment</t>
  </si>
  <si>
    <t>$113.06 per participant if re-consenting is required as a result of the amendment</t>
  </si>
  <si>
    <t>$35.30 per minor amendment/SAE review by HREC office</t>
  </si>
  <si>
    <t>$238.81 per major amendment/SAE review by HREC office (including it being tabled at HREC meeting)</t>
  </si>
  <si>
    <t>$35.30 per minor amendment/SAE review by RGO</t>
  </si>
  <si>
    <t>Based on the assumption that the PI and CTM/C are the only two involved in preparing major amendments and that the hourly rate (fully absorbed) of the PI is $226.11/hour (as defined in item 2.6.1) and $90.78/hour for CTM/C (as defined in item 2.6.3).
• Standard cost is calculated using the median of the gathered data.</t>
  </si>
  <si>
    <t>Based on the assumption that if re-consenting is required as a result of a major amendment then this will be undertaken by the PI at the hourly rate (fully absorbed) of $226.11/hour (as defined in item 2.6.1).
• Standard cost is calculated using the median of the gathered data.</t>
  </si>
  <si>
    <t>Based on the assumption that review/processing of a minor amendment or minor SAE involves the HREC officer only at an assumed fully absorbed hourly rate of $70.59 based on an assumed average annual salary of $82,587 plus superannuation.
• Standard cost is calculated using the median of the gathered data.</t>
  </si>
  <si>
    <t>Based on the assumption that a major amendment/SAE will be prepared and presented at a HREC meeting involving the same eight people identified in item 1.2.2.
• Standard cost is calculated using the median of the gathered data.</t>
  </si>
  <si>
    <t>Based on the assumption that review/processing of a minor amendment or minor SAE submitted to the RGO involves the RGO officer only at an assumed fully absorbed hourly rate of $70.59 based on an assumed average annual salary of $82,587 plus superannuation.
• Standard cost is calculated using the median of the gathered data.</t>
  </si>
  <si>
    <t>$821.26 per clinical trial</t>
  </si>
  <si>
    <t>3.2.1.3</t>
  </si>
  <si>
    <t>Archiving of trial records – performed by host department</t>
  </si>
  <si>
    <t>Archiving of trial records – performed by supporting departments</t>
  </si>
  <si>
    <t>$272.34 per clinical trial</t>
  </si>
  <si>
    <t>$86.72 per clinical trial</t>
  </si>
  <si>
    <t>$1,575.00 per clinical trial</t>
  </si>
  <si>
    <t>$72.24 per drug return/destruction process</t>
  </si>
  <si>
    <t>$85.04 per biospecimen return/destruction process</t>
  </si>
  <si>
    <t>Based on the site closeout visit activities including the CTM/C (fully absorbed hourly rate of $90.78 as defined under item 2.6.3), PI (fully absorbed hourly rate of $226.11 as defined under item 2.6.1) and personnel from involved supporting departments (fully absorbed hourly rate of $86.72 (i.e. blend of a hospital scientist (i.e. Grade 3/4 hospital scientist) and pharmacist (i.e. Grade 3/5 pharmacist).
• Standard cost is calculated using the median of the gathered data.</t>
  </si>
  <si>
    <t>Based on the assumption that the CTM/C is the only person involved in archiving of trial records of the host department at an hourly rate (fully absorbed) of $90.78/hour (as defined in item 2.6.3).
• Standard cost is calculated using the median of the gathered data.</t>
  </si>
  <si>
    <t>Based on the assumption that one person within each supporting department will be designated to perform the archiving of trial records in their department at a blended hourly rate (fully absorbed) of $86.72/hour (i.e. blend of a hospital scientist (i.e. Grade 3/4 hospital scientist) and pharmacist (i.e. Grade 3/5 pharmacist).
• Standard cost is calculated using the median of the gathered data.</t>
  </si>
  <si>
    <t>Based on the assumption that the storage fee charged to the hospital department is $30.00 per box and that on average 3.5 boxes are stored for 15 years.
• Standard cost is calculated using the median of the gathered data.</t>
  </si>
  <si>
    <t>Based on the assumption that drug return/destruction activities is largely undertaken by a pharmacy technician at a fully absorbed hourly rate of $57.30 (assumed to have a salary equivalent to a Grade 1 pharmacist) but overseen by a pharmacist (average fully absorbed hourly rate of $88.40 for Grade 3/5 pharmacist (as defined in 2.6.3).
• Drug return/destruction occurs throughout the trial not just at close out.
• Standard cost assumes that the accountability, boxing up and returning excess stock to the Sponsor is undertaken by hospital staff (i.e. pharmacy technician and/or pharmacist) and not the Sponsor (during a monitoring visit)
• Standard cost is calculated using the median of the gathered data.</t>
  </si>
  <si>
    <t>The loading associated with item 2.3.2 already incorporates destruction of biospecimens for those biospecimens covered under the MBS. Hence item 3.4.1 is only relevant for biospecimen return and/or destruction not included under the MBS.
• Standard cost is calculated using the median of the gathered data.</t>
  </si>
  <si>
    <t>Standardised staff positions and rates 2015 - 2016:</t>
  </si>
  <si>
    <t>Oncosts Cost Rate:</t>
  </si>
  <si>
    <t>WA Health Hourly Rates (direct only)</t>
  </si>
  <si>
    <t>WA Health Hourly Rates (direct &amp; oncosts)</t>
  </si>
  <si>
    <t>Consultant Yr 5</t>
  </si>
  <si>
    <t>AMA: 1 October 2015</t>
  </si>
  <si>
    <t>Consultant Yr 8</t>
  </si>
  <si>
    <t>Consultant Yr 9</t>
  </si>
  <si>
    <t>Level</t>
  </si>
  <si>
    <t>Annual Salary</t>
  </si>
  <si>
    <t>Hourly Salary</t>
  </si>
  <si>
    <t>ANF: 1 July 2015:</t>
  </si>
  <si>
    <t>Level 2.1</t>
  </si>
  <si>
    <t>Level 2.2</t>
  </si>
  <si>
    <t>Level 2.3</t>
  </si>
  <si>
    <t>Level 2.4</t>
  </si>
  <si>
    <t>SRN Level 1</t>
  </si>
  <si>
    <t>SRN Level 2</t>
  </si>
  <si>
    <t>SRN Level 3</t>
  </si>
  <si>
    <t>38hr/week</t>
  </si>
  <si>
    <t>40hr/week</t>
  </si>
  <si>
    <t>G-6.1</t>
  </si>
  <si>
    <t>G-6.2</t>
  </si>
  <si>
    <t>G-6.3</t>
  </si>
  <si>
    <t>G-7.1</t>
  </si>
  <si>
    <t>G-7.2</t>
  </si>
  <si>
    <t>G-7.3</t>
  </si>
  <si>
    <t>G-8.1</t>
  </si>
  <si>
    <t>G-8.2</t>
  </si>
  <si>
    <t>HSU: 1 July 2015</t>
  </si>
  <si>
    <t>IHPA Salary Level/Grade</t>
  </si>
  <si>
    <t>WA Health Salary Level/Grade</t>
  </si>
  <si>
    <t>AMA Yr 9</t>
  </si>
  <si>
    <t>HSU G-6.3</t>
  </si>
  <si>
    <t>ANF Level 2.4</t>
  </si>
  <si>
    <t>ANF SRN Level 3</t>
  </si>
  <si>
    <t>Procedures</t>
  </si>
  <si>
    <t>Screening</t>
  </si>
  <si>
    <t>Week 0</t>
  </si>
  <si>
    <t>Week 2</t>
  </si>
  <si>
    <t>Week 4</t>
  </si>
  <si>
    <t>Week 6</t>
  </si>
  <si>
    <t>Week 8</t>
  </si>
  <si>
    <t>Week 10</t>
  </si>
  <si>
    <t>Week 12</t>
  </si>
  <si>
    <t>Week 14</t>
  </si>
  <si>
    <t>TOTAL</t>
  </si>
  <si>
    <t>Unscheduled visit</t>
  </si>
  <si>
    <t>12 Week Safety - week 6</t>
  </si>
  <si>
    <t>Week 12/ early termination</t>
  </si>
  <si>
    <t>Research Nurse Time (no overhead)</t>
  </si>
  <si>
    <t>Calculated Cost based on Time and Salary (including overhead)</t>
  </si>
  <si>
    <t>Investigator Time (no overhead)</t>
  </si>
  <si>
    <t>CTC Time (no overhead)</t>
  </si>
  <si>
    <t>CM Time (no overhead)</t>
  </si>
  <si>
    <t>Informed consent</t>
  </si>
  <si>
    <t>SUB TOTAL</t>
  </si>
  <si>
    <t>Vital signs</t>
  </si>
  <si>
    <t>Medical history</t>
  </si>
  <si>
    <t>Physical exam</t>
  </si>
  <si>
    <t>ECG</t>
  </si>
  <si>
    <t>Adverse event monitoring</t>
  </si>
  <si>
    <t>Blood draw</t>
  </si>
  <si>
    <t xml:space="preserve">Questionnaire </t>
  </si>
  <si>
    <t>Cost</t>
  </si>
  <si>
    <t>Subtotal</t>
  </si>
  <si>
    <t>Data entry</t>
  </si>
  <si>
    <t>Total</t>
  </si>
  <si>
    <t>Cost per item (based on Time and Salary)</t>
  </si>
  <si>
    <t>Investigator</t>
  </si>
  <si>
    <t>Research Nurse</t>
  </si>
  <si>
    <t>CTC</t>
  </si>
  <si>
    <t>CM</t>
  </si>
  <si>
    <t>Enter time in hours each person spends on each procedure</t>
  </si>
  <si>
    <t>Total salaries per visit</t>
  </si>
  <si>
    <t>Enter number of times procedure occurs per visit (usually 1)</t>
  </si>
  <si>
    <t>Biospecimen related</t>
  </si>
  <si>
    <t xml:space="preserve">WA awards are located at the Department of Health Awards and Agreement Library </t>
  </si>
  <si>
    <t xml:space="preserve">http://www.health.wa.gov.au/awardsandagreements/  </t>
  </si>
  <si>
    <t xml:space="preserve">G-3.1 </t>
  </si>
  <si>
    <t xml:space="preserve">G-3.2 </t>
  </si>
  <si>
    <t xml:space="preserve">G-3.3 </t>
  </si>
  <si>
    <t xml:space="preserve">G-3.4 </t>
  </si>
  <si>
    <t xml:space="preserve">G-4.1 </t>
  </si>
  <si>
    <t xml:space="preserve">G-4.2 </t>
  </si>
  <si>
    <t xml:space="preserve">G-4.3 </t>
  </si>
  <si>
    <t xml:space="preserve">G-5.1 </t>
  </si>
  <si>
    <t xml:space="preserve">G-5.2 </t>
  </si>
  <si>
    <t xml:space="preserve">G-5.3 </t>
  </si>
  <si>
    <t xml:space="preserve">G-5.4 </t>
  </si>
  <si>
    <t>Salary rates in Simple &amp; Complex Speadsheets</t>
  </si>
  <si>
    <t>Equivalent WA levels to IHPA levels</t>
  </si>
  <si>
    <t>WA Award Rates used in Costing Template</t>
  </si>
  <si>
    <t>Salary Rates used in Costing Template</t>
  </si>
  <si>
    <t>Costing Template for Clinical Resources' Salaries per Participant (Simple)</t>
  </si>
  <si>
    <t>Costing Template for Clinical Resources' Salaries per Participant (Complex)</t>
  </si>
  <si>
    <t xml:space="preserve">Guidance Text </t>
  </si>
  <si>
    <t xml:space="preserve">Reference Number 
</t>
  </si>
  <si>
    <t>Clinical Resources Positions</t>
  </si>
  <si>
    <t>Comparison against IHPA Rates</t>
  </si>
  <si>
    <t>Early withdrawal from treatment</t>
  </si>
  <si>
    <t>Feasibility Assessment</t>
  </si>
  <si>
    <t>Site-specific assessment</t>
  </si>
  <si>
    <t>Pharmacy / Investigation Drug Related</t>
  </si>
  <si>
    <t>Amendment Processing</t>
  </si>
  <si>
    <t>Biospecimen transfer/destruction</t>
  </si>
  <si>
    <t>Note: Salary time is in hours</t>
  </si>
  <si>
    <t>Calculated Cost based on Time (hrs) and Salary (no overhead)</t>
  </si>
  <si>
    <t>Unscheduled Procedures or Visits</t>
  </si>
  <si>
    <t>Procedures or Visits</t>
  </si>
  <si>
    <t>Unscheduled Procedures</t>
  </si>
  <si>
    <t xml:space="preserve">Independent Hospital Pricing Authority (IHPA) Determination of standard costs associated with clinical trials in Australia 2015 </t>
  </si>
  <si>
    <t xml:space="preserve">Service/Support Item </t>
  </si>
  <si>
    <t>Note: For WA Health costs, only add overheads to items highlighted in blue below. Do not add overheads to the IHPA Recommended Standard Cost as the overhead of 33% has already been applied.</t>
  </si>
  <si>
    <t>Base salaries only. All relevant allowances should be costed where appropriate.</t>
  </si>
  <si>
    <t xml:space="preserve">Please note that these Consultant rates are base salary-rates and do not have additional allowances built in. Check with your Business Manager for rates that apply to your Department's Consultants. </t>
  </si>
  <si>
    <t>General Division Level</t>
  </si>
  <si>
    <t>Professional Division Level</t>
  </si>
  <si>
    <t>P-1.1</t>
  </si>
  <si>
    <t>P-1.2</t>
  </si>
  <si>
    <t>P-1.3</t>
  </si>
  <si>
    <t>P-1.4</t>
  </si>
  <si>
    <t>P-1.5</t>
  </si>
  <si>
    <t>P-1.6</t>
  </si>
  <si>
    <t>P-2.1</t>
  </si>
  <si>
    <t>P-2.2</t>
  </si>
  <si>
    <t>P-2.3</t>
  </si>
  <si>
    <t>P-3.1</t>
  </si>
  <si>
    <t>P-3.2</t>
  </si>
  <si>
    <t>P-4.1</t>
  </si>
  <si>
    <t>P-4.2</t>
  </si>
  <si>
    <t>P-5.1</t>
  </si>
  <si>
    <t>P-5.2</t>
  </si>
  <si>
    <t>P-6.1</t>
  </si>
  <si>
    <t>P-6.2</t>
  </si>
  <si>
    <t>P-7</t>
  </si>
  <si>
    <t>P-8</t>
  </si>
  <si>
    <t>P-9</t>
  </si>
  <si>
    <t>When adding extra visits you must update these formulae</t>
  </si>
  <si>
    <t>WA Health Hourly Rates (fully absorbed - direct, oncosts &amp; overhead costs)</t>
  </si>
  <si>
    <t>IHPA Hourly Rate (fully absorbed  - direct, oncosts &amp; overhead costs)</t>
  </si>
  <si>
    <t>Overhead Cost Rate:</t>
  </si>
  <si>
    <t xml:space="preserve">Note: Should only be applied to research deparment salary costs (e.g under the IHPA major category: Clinical Resource). Financial Management Manual (FMM) for rates:  Rates range from 0%, 10%, 25% depending on type of project. </t>
  </si>
  <si>
    <t>WA Health Hourly Rates based on salary costs (direct + oncosts) – Refer to Financial Management Manual (FMM) for rates: 
Oncosts only for staff employed directly by WA Health; 
Oncost internal rate: 24%
Oncost external rate: Non-medical staff 29% + Medical staff 40%</t>
  </si>
  <si>
    <t>You can enter into the RGS Budget Form the total individual personnel salaries per participant. OR</t>
  </si>
  <si>
    <t>You can enter into the RGS Budget Form the total salaries per individual procedure or visit per participant.</t>
  </si>
  <si>
    <t>You can enter into the RGS Budget Form the total salaries per individual visit per participant.</t>
  </si>
  <si>
    <t>DEPARTMENT OF HEALTH</t>
  </si>
  <si>
    <t>Research Costing Template</t>
  </si>
  <si>
    <t>Version 4.00 (Nov 2016)</t>
  </si>
  <si>
    <t>Important Information</t>
  </si>
  <si>
    <t xml:space="preserve">Enquiries can be directed to: </t>
  </si>
  <si>
    <t xml:space="preserve">CMOresearchdevelopment@health.wa.gov.au  </t>
  </si>
  <si>
    <r>
      <t xml:space="preserve">Use of this form is not mandatory but can be used to accurately cost a research project for budgetary purposes. 
</t>
    </r>
    <r>
      <rPr>
        <u/>
        <sz val="12"/>
        <color theme="1"/>
        <rFont val="Calibri"/>
        <family val="2"/>
        <scheme val="minor"/>
      </rPr>
      <t xml:space="preserve">This budget can then be used to: </t>
    </r>
    <r>
      <rPr>
        <sz val="12"/>
        <color theme="1"/>
        <rFont val="Calibri"/>
        <family val="2"/>
        <scheme val="minor"/>
      </rPr>
      <t xml:space="preserve">
(a) negotiate funding  
(b) complete the Research GovernanceService (RGS) Budget Form.</t>
    </r>
  </si>
  <si>
    <r>
      <t xml:space="preserve">Note: This form references standard rates for clinical trials from the </t>
    </r>
    <r>
      <rPr>
        <b/>
        <i/>
        <sz val="11"/>
        <color indexed="8"/>
        <rFont val="Calibri"/>
        <family val="2"/>
        <scheme val="minor"/>
      </rPr>
      <t xml:space="preserve">Independent Hospital Pricing Authority (IHPA) Determination of standard costs associated with clinical trials in Australia 2015, details are documented in the IHPA Standard Costs sheet and  </t>
    </r>
    <r>
      <rPr>
        <i/>
        <sz val="11"/>
        <color indexed="8"/>
        <rFont val="Calibri"/>
        <family val="2"/>
        <scheme val="minor"/>
      </rPr>
      <t xml:space="preserve">located at </t>
    </r>
  </si>
  <si>
    <t xml:space="preserve">http://www.ihpa.gov.au/internet/ihpa/publishing.nsf/Content/clinical-trials-lp </t>
  </si>
  <si>
    <t>Notes for Completing the Costing Template</t>
  </si>
  <si>
    <t>Please complete this form electronically.</t>
  </si>
  <si>
    <t>The form may be customised by Health Entities to suit their individual operating requirements.</t>
  </si>
  <si>
    <r>
      <rPr>
        <b/>
        <sz val="14"/>
        <color theme="3"/>
        <rFont val="Calibri"/>
        <family val="2"/>
        <scheme val="minor"/>
      </rPr>
      <t>First:</t>
    </r>
    <r>
      <rPr>
        <sz val="14"/>
        <color theme="3"/>
        <rFont val="Calibri"/>
        <family val="2"/>
        <scheme val="minor"/>
      </rPr>
      <t xml:space="preserve"> Check the </t>
    </r>
    <r>
      <rPr>
        <b/>
        <sz val="14"/>
        <color theme="3"/>
        <rFont val="Calibri"/>
        <family val="2"/>
        <scheme val="minor"/>
      </rPr>
      <t>WA Award Rate sheet</t>
    </r>
    <r>
      <rPr>
        <sz val="14"/>
        <color theme="3"/>
        <rFont val="Calibri"/>
        <family val="2"/>
        <scheme val="minor"/>
      </rPr>
      <t xml:space="preserve"> and update as necessary. </t>
    </r>
  </si>
  <si>
    <t>Only base salaries are provided, all relevant allowances should be added to the base salary, where appropriate.</t>
  </si>
  <si>
    <t>Note: WA awards are available from the Department of Health Awards and Agreement Library located at</t>
  </si>
  <si>
    <t xml:space="preserve">http://www.health.wa.gov.au/awardsandagreements/    </t>
  </si>
  <si>
    <r>
      <rPr>
        <b/>
        <sz val="14"/>
        <color theme="3"/>
        <rFont val="Calibri"/>
        <family val="2"/>
        <scheme val="minor"/>
      </rPr>
      <t>Second</t>
    </r>
    <r>
      <rPr>
        <sz val="14"/>
        <color theme="3"/>
        <rFont val="Calibri"/>
        <family val="2"/>
        <scheme val="minor"/>
      </rPr>
      <t>: Complete the</t>
    </r>
    <r>
      <rPr>
        <b/>
        <sz val="14"/>
        <color theme="3"/>
        <rFont val="Calibri"/>
        <family val="2"/>
        <scheme val="minor"/>
      </rPr>
      <t xml:space="preserve"> Salary Calculator sheet</t>
    </r>
  </si>
  <si>
    <t xml:space="preserve">1. Using the WA Award Rates, enter the WA Health Salary Level in Column C and the hourly rate for that Salary Level in Column D. </t>
  </si>
  <si>
    <t>2. Enter the oncost rate (cell B15) if it differs from the standard 24%.</t>
  </si>
  <si>
    <t>3. Enter the overhead rate (cell B12) as per guidelines.</t>
  </si>
  <si>
    <t>4. Use the salary hourly rates in Column E to calculate your budget in either the Per Participant Salary (Simple) or Per Participant Salary (Complex) Sheets.</t>
  </si>
  <si>
    <t>NOTES:</t>
  </si>
  <si>
    <t>Column B, F and G are provided for information only:
Column B provides the Salary Levels/Award Rates that IHPA has used to calculate its salary rates
Column E provides the fully absorbed salary rates used by IHPA in its standard costs
Column F provides the fully absorbed salary rates for WA Health to compare with the IHPA fully absorbed salaries.</t>
  </si>
  <si>
    <r>
      <rPr>
        <b/>
        <sz val="14"/>
        <color theme="3"/>
        <rFont val="Calibri"/>
        <family val="2"/>
        <scheme val="minor"/>
      </rPr>
      <t>Third</t>
    </r>
    <r>
      <rPr>
        <sz val="14"/>
        <color theme="3"/>
        <rFont val="Calibri"/>
        <family val="2"/>
        <scheme val="minor"/>
      </rPr>
      <t xml:space="preserve">: Complete either the </t>
    </r>
    <r>
      <rPr>
        <b/>
        <sz val="14"/>
        <color theme="3"/>
        <rFont val="Calibri"/>
        <family val="2"/>
        <scheme val="minor"/>
      </rPr>
      <t>Per Participant Salary (Simple)</t>
    </r>
    <r>
      <rPr>
        <sz val="14"/>
        <color theme="3"/>
        <rFont val="Calibri"/>
        <family val="2"/>
        <scheme val="minor"/>
      </rPr>
      <t xml:space="preserve"> or </t>
    </r>
    <r>
      <rPr>
        <b/>
        <sz val="14"/>
        <color theme="3"/>
        <rFont val="Calibri"/>
        <family val="2"/>
        <scheme val="minor"/>
      </rPr>
      <t>Per Participant Salary (Complex) sheets</t>
    </r>
    <r>
      <rPr>
        <sz val="14"/>
        <color theme="3"/>
        <rFont val="Calibri"/>
        <family val="2"/>
        <scheme val="minor"/>
      </rPr>
      <t>.</t>
    </r>
  </si>
  <si>
    <t>Per Participant Salary (Simple)</t>
  </si>
  <si>
    <t>1. Enter any salary related procedures or visits in Column A. There is a separate section for unscheduled procedures or visits if you wish to cost them separately, as they may only occur on an adhoc basis.</t>
  </si>
  <si>
    <t>2. Enter the number of hours for each research personnel to undertake the procedure or visit (Columns B, C, D, E).</t>
  </si>
  <si>
    <r>
      <t>3. Ensure the formulas in the cells in Column F, align with the correct cells you have nominated in the</t>
    </r>
    <r>
      <rPr>
        <b/>
        <sz val="12"/>
        <color theme="1"/>
        <rFont val="Calibri"/>
        <family val="2"/>
        <scheme val="minor"/>
      </rPr>
      <t xml:space="preserve"> Salary Calculator sheet</t>
    </r>
    <r>
      <rPr>
        <sz val="12"/>
        <color theme="1"/>
        <rFont val="Calibri"/>
        <family val="2"/>
        <scheme val="minor"/>
      </rPr>
      <t xml:space="preserve"> e.g. the Investigator Time (Column B) should be multiplied by cell E4 in the </t>
    </r>
    <r>
      <rPr>
        <b/>
        <sz val="12"/>
        <color theme="1"/>
        <rFont val="Calibri"/>
        <family val="2"/>
        <scheme val="minor"/>
      </rPr>
      <t>Salary Calculator sheet.</t>
    </r>
  </si>
  <si>
    <t>You can enter into the RGS Budget Form the total individual personnel salaries per participant OR</t>
  </si>
  <si>
    <t>Column G is provided for information only, as overheads should be documented separately from the salaries in the RGS Budget Form.</t>
  </si>
  <si>
    <t>Per Participant Salary (Complex)</t>
  </si>
  <si>
    <t>1. Enter any salary related procedures in Column A. There is a separate section for unscheduled procedures if you wish to cost them separately, as they may only occur on an adhoc basis.</t>
  </si>
  <si>
    <t>2. Enter the number of hours for each research personnel to undertake the procedure (Columns B, C, D, E).</t>
  </si>
  <si>
    <r>
      <t>3. Ensure the formulas in the cells in Column F , align with the correct cells you have nominated in the</t>
    </r>
    <r>
      <rPr>
        <b/>
        <sz val="12"/>
        <color theme="1"/>
        <rFont val="Calibri"/>
        <family val="2"/>
        <scheme val="minor"/>
      </rPr>
      <t xml:space="preserve"> Salary Calculator sheet</t>
    </r>
    <r>
      <rPr>
        <sz val="12"/>
        <color theme="1"/>
        <rFont val="Calibri"/>
        <family val="2"/>
        <scheme val="minor"/>
      </rPr>
      <t xml:space="preserve"> e.g. the Investigator Time (Column B) should be multiplied by cell E4 in the </t>
    </r>
    <r>
      <rPr>
        <b/>
        <sz val="12"/>
        <color theme="1"/>
        <rFont val="Calibri"/>
        <family val="2"/>
        <scheme val="minor"/>
      </rPr>
      <t>Salary Calculator sheet.</t>
    </r>
  </si>
  <si>
    <t>4. Enter the number of visits (Row 3 Columns G-X) as well as any unscheduled visits (Columns Z-AI).</t>
  </si>
  <si>
    <t>5. For each visit enter the number of times a procedure is conducted.</t>
  </si>
  <si>
    <t>You can enter into the RGS Budget Form the total salaries per individual visit per participant</t>
  </si>
  <si>
    <t>Column AK is provided for information only, as overheads should be documented separately from the salaries in the RGS Budget Form.</t>
  </si>
  <si>
    <r>
      <rPr>
        <b/>
        <sz val="14"/>
        <color theme="3"/>
        <rFont val="Calibri"/>
        <family val="2"/>
        <scheme val="minor"/>
      </rPr>
      <t>Fourth</t>
    </r>
    <r>
      <rPr>
        <sz val="14"/>
        <color theme="3"/>
        <rFont val="Calibri"/>
        <family val="2"/>
        <scheme val="minor"/>
      </rPr>
      <t xml:space="preserve">: Complete the </t>
    </r>
    <r>
      <rPr>
        <b/>
        <sz val="14"/>
        <color theme="3"/>
        <rFont val="Calibri"/>
        <family val="2"/>
        <scheme val="minor"/>
      </rPr>
      <t>RGS Budget Form</t>
    </r>
    <r>
      <rPr>
        <sz val="14"/>
        <color theme="3"/>
        <rFont val="Calibri"/>
        <family val="2"/>
        <scheme val="minor"/>
      </rPr>
      <t>.</t>
    </r>
  </si>
  <si>
    <r>
      <t xml:space="preserve">1. Enter the per participant salary (either from the </t>
    </r>
    <r>
      <rPr>
        <b/>
        <sz val="12"/>
        <color theme="1"/>
        <rFont val="Calibri"/>
        <family val="2"/>
        <scheme val="minor"/>
      </rPr>
      <t xml:space="preserve">Simple or Complex Sheet) </t>
    </r>
    <r>
      <rPr>
        <sz val="12"/>
        <color theme="1"/>
        <rFont val="Calibri"/>
        <family val="2"/>
        <scheme val="minor"/>
      </rPr>
      <t xml:space="preserve">into the Research Department section of the </t>
    </r>
    <r>
      <rPr>
        <b/>
        <sz val="12"/>
        <color theme="1"/>
        <rFont val="Calibri"/>
        <family val="2"/>
        <scheme val="minor"/>
      </rPr>
      <t>RGS Budget Form</t>
    </r>
    <r>
      <rPr>
        <sz val="12"/>
        <color theme="1"/>
        <rFont val="Calibri"/>
        <family val="2"/>
        <scheme val="minor"/>
      </rPr>
      <t>. Depending on the funding schedule, this can be entered as either:
(a) the total project salary for each individual research personnel; or
(b) the total salary of all research personnel for each visit.</t>
    </r>
  </si>
  <si>
    <r>
      <t xml:space="preserve">2. Tick overhead charge against any item related to Research Department salaries. Then add the overhead % at the top of the form (this will be the % in B12 of the </t>
    </r>
    <r>
      <rPr>
        <b/>
        <sz val="12"/>
        <color theme="1"/>
        <rFont val="Calibri"/>
        <family val="2"/>
        <scheme val="minor"/>
      </rPr>
      <t>Salary Calculator Sheet.</t>
    </r>
    <r>
      <rPr>
        <sz val="12"/>
        <color theme="1"/>
        <rFont val="Calibri"/>
        <family val="2"/>
        <scheme val="minor"/>
      </rPr>
      <t xml:space="preserve"> </t>
    </r>
  </si>
  <si>
    <t>3. Enter the cost of non-salary based procedures for the Research Department e.g. investigations.</t>
  </si>
  <si>
    <t>4. Invite the Supporting Departments to enter their costs into the RGS Budget Form and authorise them.</t>
  </si>
  <si>
    <t>5. Enter the funding against the costs for both the Research Department and Supporting Departments.</t>
  </si>
  <si>
    <t xml:space="preserve">Guidance on completing the RGS Budget can be found on the RGS Help Wiki 'Document Preparation and Submission' when you have logged into the RGS at </t>
  </si>
  <si>
    <t>https://rgs.health.wa.gov.au/Pages/Home.aspx</t>
  </si>
  <si>
    <r>
      <t xml:space="preserve">Overheads should only be applied to salary items under Clinical Resources, refer to the </t>
    </r>
    <r>
      <rPr>
        <b/>
        <sz val="11"/>
        <color theme="1"/>
        <rFont val="Calibri"/>
        <family val="2"/>
        <scheme val="minor"/>
      </rPr>
      <t xml:space="preserve">IHPA Standard Costs sheet </t>
    </r>
    <r>
      <rPr>
        <sz val="11"/>
        <color theme="1"/>
        <rFont val="Calibri"/>
        <family val="2"/>
        <scheme val="minor"/>
      </rPr>
      <t>for more information.</t>
    </r>
  </si>
  <si>
    <t>Project specific costs are those that are project specific e.g. Supporting Department costs.</t>
  </si>
  <si>
    <t>Shared Costs are those that are non-project specific that can shared across projects. These include research department salaries, training, non-project specific research equipment, administration and utilities.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</si>
</sst>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_-[$$-C09]* #,##0.00_-;\-[$$-C09]* #,##0.00_-;_-[$$-C09]* &quot;-&quot;??_-;_-@_-"/>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1"/>
      <color theme="0"/>
      <name val="Calibri"/>
      <family val="2"/>
      <scheme val="minor"/>
    </font>
    <font>
      <b/>
      <i/>
      <sz val="16"/>
      <color theme="4" tint="-0.249977111117893"/>
      <name val="Calibri"/>
      <family val="2"/>
      <scheme val="minor"/>
    </font>
    <font>
      <b/>
      <i/>
      <sz val="14"/>
      <color theme="4" tint="-0.249977111117893"/>
      <name val="Calibri"/>
      <family val="2"/>
      <scheme val="minor"/>
    </font>
    <font>
      <b/>
      <sz val="12"/>
      <color theme="1"/>
      <name val="Calibri"/>
      <family val="2"/>
      <scheme val="minor"/>
    </font>
    <font>
      <sz val="11"/>
      <color theme="0" tint="-0.499984740745262"/>
      <name val="Calibri"/>
      <family val="2"/>
      <scheme val="minor"/>
    </font>
    <font>
      <b/>
      <sz val="12"/>
      <color theme="0"/>
      <name val="Calibri"/>
      <family val="2"/>
      <scheme val="minor"/>
    </font>
    <font>
      <u/>
      <sz val="11"/>
      <color theme="10"/>
      <name val="Calibri"/>
      <family val="2"/>
      <scheme val="minor"/>
    </font>
    <font>
      <i/>
      <sz val="11"/>
      <color theme="1"/>
      <name val="Calibri"/>
      <family val="2"/>
      <scheme val="minor"/>
    </font>
    <font>
      <b/>
      <i/>
      <sz val="14"/>
      <color theme="1"/>
      <name val="Calibri"/>
      <family val="2"/>
      <scheme val="minor"/>
    </font>
    <font>
      <sz val="12"/>
      <color indexed="8"/>
      <name val="Arial"/>
      <family val="2"/>
    </font>
    <font>
      <sz val="11"/>
      <color indexed="8"/>
      <name val="Arial"/>
      <family val="2"/>
    </font>
    <font>
      <b/>
      <sz val="11"/>
      <color indexed="8"/>
      <name val="Arial"/>
      <family val="2"/>
    </font>
    <font>
      <b/>
      <sz val="12"/>
      <color indexed="8"/>
      <name val="Arial"/>
      <family val="2"/>
    </font>
    <font>
      <b/>
      <sz val="8"/>
      <color indexed="8"/>
      <name val="Arial"/>
      <family val="2"/>
    </font>
    <font>
      <b/>
      <i/>
      <sz val="16"/>
      <color theme="0"/>
      <name val="Calibri"/>
      <family val="2"/>
      <scheme val="minor"/>
    </font>
    <font>
      <sz val="11"/>
      <color indexed="8"/>
      <name val="Calibri"/>
      <family val="2"/>
      <scheme val="minor"/>
    </font>
    <font>
      <sz val="12"/>
      <color theme="1"/>
      <name val="Calibri"/>
      <family val="2"/>
      <scheme val="minor"/>
    </font>
    <font>
      <sz val="12"/>
      <color theme="1"/>
      <name val="Arial"/>
      <family val="2"/>
    </font>
    <font>
      <sz val="11"/>
      <color theme="1"/>
      <name val="Arial"/>
      <family val="2"/>
    </font>
    <font>
      <u/>
      <sz val="12"/>
      <color theme="1"/>
      <name val="Calibri"/>
      <family val="2"/>
      <scheme val="minor"/>
    </font>
    <font>
      <sz val="10"/>
      <color indexed="8"/>
      <name val="Arial"/>
      <family val="2"/>
    </font>
    <font>
      <i/>
      <sz val="11"/>
      <color indexed="8"/>
      <name val="Calibri"/>
      <family val="2"/>
      <scheme val="minor"/>
    </font>
    <font>
      <b/>
      <i/>
      <sz val="11"/>
      <color indexed="8"/>
      <name val="Calibri"/>
      <family val="2"/>
      <scheme val="minor"/>
    </font>
    <font>
      <sz val="12"/>
      <color theme="3"/>
      <name val="Arial"/>
      <family val="2"/>
    </font>
    <font>
      <sz val="14"/>
      <color theme="3"/>
      <name val="Calibri"/>
      <family val="2"/>
      <scheme val="minor"/>
    </font>
    <font>
      <b/>
      <sz val="14"/>
      <color theme="3"/>
      <name val="Calibri"/>
      <family val="2"/>
      <scheme val="minor"/>
    </font>
    <font>
      <i/>
      <sz val="12"/>
      <color theme="1"/>
      <name val="Calibri"/>
      <family val="2"/>
      <scheme val="minor"/>
    </font>
    <font>
      <i/>
      <sz val="12"/>
      <color theme="3"/>
      <name val="Arial"/>
      <family val="2"/>
    </font>
    <font>
      <i/>
      <sz val="10"/>
      <color indexed="8"/>
      <name val="Arial"/>
      <family val="2"/>
    </font>
    <font>
      <sz val="12"/>
      <color theme="3"/>
      <name val="Calibri"/>
      <family val="2"/>
      <scheme val="minor"/>
    </font>
    <font>
      <sz val="9"/>
      <color indexed="8"/>
      <name val="Arial"/>
      <family val="2"/>
    </font>
  </fonts>
  <fills count="20">
    <fill>
      <patternFill patternType="none"/>
    </fill>
    <fill>
      <patternFill patternType="gray125"/>
    </fill>
    <fill>
      <patternFill patternType="solid">
        <fgColor theme="0" tint="-0.14999847407452621"/>
        <bgColor indexed="64"/>
      </patternFill>
    </fill>
    <fill>
      <patternFill patternType="solid">
        <fgColor theme="4"/>
      </patternFill>
    </fill>
    <fill>
      <patternFill patternType="solid">
        <fgColor theme="4" tint="0.79998168889431442"/>
        <bgColor indexed="65"/>
      </patternFill>
    </fill>
    <fill>
      <patternFill patternType="solid">
        <fgColor theme="3"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5"/>
      </patternFill>
    </fill>
    <fill>
      <patternFill patternType="solid">
        <fgColor theme="8" tint="0.79998168889431442"/>
        <bgColor indexed="65"/>
      </patternFill>
    </fill>
    <fill>
      <patternFill patternType="solid">
        <fgColor theme="3" tint="0.39997558519241921"/>
        <bgColor indexed="64"/>
      </patternFill>
    </fill>
    <fill>
      <patternFill patternType="solid">
        <fgColor rgb="FFFFFF00"/>
        <bgColor indexed="64"/>
      </patternFill>
    </fill>
    <fill>
      <patternFill patternType="solid">
        <fgColor theme="6" tint="0.39997558519241921"/>
        <bgColor indexed="64"/>
      </patternFill>
    </fill>
    <fill>
      <patternFill patternType="gray0625"/>
    </fill>
    <fill>
      <patternFill patternType="solid">
        <fgColor rgb="FF4F81BD"/>
        <bgColor indexed="64"/>
      </patternFill>
    </fill>
    <fill>
      <patternFill patternType="solid">
        <fgColor theme="4"/>
        <bgColor indexed="64"/>
      </patternFill>
    </fill>
    <fill>
      <patternFill patternType="gray0625">
        <bgColor theme="3" tint="0.79998168889431442"/>
      </patternFill>
    </fill>
    <fill>
      <patternFill patternType="gray0625">
        <bgColor theme="4"/>
      </patternFill>
    </fill>
    <fill>
      <patternFill patternType="solid">
        <fgColor rgb="FF5BD4FF"/>
        <bgColor indexed="64"/>
      </patternFill>
    </fill>
    <fill>
      <patternFill patternType="solid">
        <fgColor theme="9" tint="0.39997558519241921"/>
        <bgColor indexed="64"/>
      </patternFill>
    </fill>
  </fills>
  <borders count="28">
    <border>
      <left/>
      <right/>
      <top/>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theme="4"/>
      </top>
      <bottom/>
      <diagonal/>
    </border>
    <border>
      <left style="thin">
        <color indexed="64"/>
      </left>
      <right style="thin">
        <color indexed="64"/>
      </right>
      <top style="thin">
        <color indexed="6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3"/>
      </bottom>
      <diagonal/>
    </border>
    <border>
      <left style="thick">
        <color theme="3"/>
      </left>
      <right/>
      <top style="thick">
        <color theme="3"/>
      </top>
      <bottom style="thick">
        <color theme="3"/>
      </bottom>
      <diagonal/>
    </border>
    <border>
      <left/>
      <right/>
      <top style="thick">
        <color theme="3"/>
      </top>
      <bottom style="thick">
        <color theme="3"/>
      </bottom>
      <diagonal/>
    </border>
    <border>
      <left/>
      <right style="thick">
        <color theme="3"/>
      </right>
      <top style="thick">
        <color theme="3"/>
      </top>
      <bottom style="thick">
        <color theme="3"/>
      </bottom>
      <diagonal/>
    </border>
    <border>
      <left/>
      <right/>
      <top style="thick">
        <color theme="3"/>
      </top>
      <bottom/>
      <diagonal/>
    </border>
  </borders>
  <cellStyleXfs count="8">
    <xf numFmtId="0" fontId="0" fillId="0" borderId="0"/>
    <xf numFmtId="44" fontId="1" fillId="0" borderId="0" applyFont="0" applyFill="0" applyBorder="0" applyAlignment="0" applyProtection="0"/>
    <xf numFmtId="0" fontId="2" fillId="0" borderId="1" applyNumberFormat="0" applyFill="0" applyAlignment="0" applyProtection="0"/>
    <xf numFmtId="0" fontId="3" fillId="3" borderId="0" applyNumberFormat="0" applyBorder="0" applyAlignment="0" applyProtection="0"/>
    <xf numFmtId="0" fontId="1" fillId="4" borderId="0" applyNumberFormat="0" applyBorder="0" applyAlignment="0" applyProtection="0"/>
    <xf numFmtId="0" fontId="3" fillId="8" borderId="0" applyNumberFormat="0" applyBorder="0" applyAlignment="0" applyProtection="0"/>
    <xf numFmtId="0" fontId="1" fillId="9" borderId="0" applyNumberFormat="0" applyBorder="0" applyAlignment="0" applyProtection="0"/>
    <xf numFmtId="0" fontId="10" fillId="0" borderId="0" applyNumberFormat="0" applyFill="0" applyBorder="0" applyAlignment="0" applyProtection="0"/>
  </cellStyleXfs>
  <cellXfs count="210">
    <xf numFmtId="0" fontId="0" fillId="0" borderId="0" xfId="0"/>
    <xf numFmtId="0" fontId="0" fillId="0" borderId="0" xfId="0" applyBorder="1"/>
    <xf numFmtId="0" fontId="0" fillId="0" borderId="0" xfId="0" applyFont="1" applyAlignment="1">
      <alignment vertical="top"/>
    </xf>
    <xf numFmtId="0" fontId="0" fillId="0" borderId="2" xfId="0" applyFont="1" applyBorder="1" applyAlignment="1">
      <alignment vertical="top" wrapText="1"/>
    </xf>
    <xf numFmtId="0" fontId="0" fillId="0" borderId="3" xfId="0" applyFont="1" applyBorder="1" applyAlignment="1">
      <alignment vertical="top" wrapText="1"/>
    </xf>
    <xf numFmtId="0" fontId="2" fillId="0" borderId="2" xfId="0" applyFont="1" applyBorder="1" applyAlignment="1">
      <alignment vertical="top"/>
    </xf>
    <xf numFmtId="0" fontId="2" fillId="0" borderId="2" xfId="0" applyFont="1" applyBorder="1" applyAlignment="1">
      <alignment horizontal="left" vertical="top" wrapText="1"/>
    </xf>
    <xf numFmtId="0" fontId="2" fillId="6" borderId="9" xfId="0" applyFont="1" applyFill="1" applyBorder="1" applyAlignment="1">
      <alignment horizontal="center" vertical="top"/>
    </xf>
    <xf numFmtId="0" fontId="0" fillId="0" borderId="7" xfId="0" applyFont="1" applyBorder="1" applyAlignment="1">
      <alignment horizontal="left" vertical="top" wrapText="1"/>
    </xf>
    <xf numFmtId="0" fontId="0" fillId="0" borderId="8" xfId="0" applyFont="1" applyBorder="1" applyAlignment="1">
      <alignment horizontal="left" vertical="top" wrapText="1"/>
    </xf>
    <xf numFmtId="0" fontId="0" fillId="0" borderId="9" xfId="0" applyFont="1" applyBorder="1" applyAlignment="1">
      <alignment horizontal="left" vertical="top" wrapText="1"/>
    </xf>
    <xf numFmtId="0" fontId="0" fillId="0" borderId="0" xfId="0" applyFont="1" applyAlignment="1">
      <alignment vertical="top" wrapText="1"/>
    </xf>
    <xf numFmtId="0" fontId="0" fillId="0" borderId="2" xfId="0" applyFont="1" applyBorder="1" applyAlignment="1">
      <alignment vertical="top"/>
    </xf>
    <xf numFmtId="0" fontId="2" fillId="6" borderId="9" xfId="0" applyFont="1" applyFill="1" applyBorder="1" applyAlignment="1">
      <alignment horizontal="center" vertical="top" wrapText="1"/>
    </xf>
    <xf numFmtId="0" fontId="0" fillId="6" borderId="2" xfId="0" applyFont="1" applyFill="1" applyBorder="1" applyAlignment="1">
      <alignment vertical="top" wrapText="1"/>
    </xf>
    <xf numFmtId="0" fontId="0" fillId="0" borderId="9" xfId="0" applyFont="1" applyBorder="1" applyAlignment="1">
      <alignment horizontal="left" vertical="top"/>
    </xf>
    <xf numFmtId="0" fontId="0" fillId="0" borderId="2" xfId="0" applyFont="1" applyBorder="1" applyAlignment="1">
      <alignment horizontal="left" vertical="top"/>
    </xf>
    <xf numFmtId="0" fontId="0" fillId="0" borderId="2" xfId="0" applyFont="1" applyBorder="1" applyAlignment="1">
      <alignment horizontal="left" vertical="top" wrapText="1"/>
    </xf>
    <xf numFmtId="0" fontId="0" fillId="0" borderId="0" xfId="0" applyFont="1" applyAlignment="1">
      <alignment horizontal="left" vertical="top" wrapText="1"/>
    </xf>
    <xf numFmtId="0" fontId="3" fillId="3" borderId="0" xfId="3"/>
    <xf numFmtId="0" fontId="0" fillId="0" borderId="2" xfId="0" applyBorder="1"/>
    <xf numFmtId="0" fontId="0" fillId="0" borderId="2" xfId="0" applyBorder="1" applyAlignment="1">
      <alignment wrapText="1"/>
    </xf>
    <xf numFmtId="0" fontId="3" fillId="3" borderId="0" xfId="3" applyAlignment="1">
      <alignment wrapText="1"/>
    </xf>
    <xf numFmtId="44" fontId="0" fillId="0" borderId="2" xfId="1" applyFont="1" applyBorder="1"/>
    <xf numFmtId="9" fontId="1" fillId="4" borderId="2" xfId="4" applyNumberFormat="1" applyBorder="1" applyAlignment="1" applyProtection="1">
      <alignment vertical="center"/>
    </xf>
    <xf numFmtId="0" fontId="6" fillId="0" borderId="0" xfId="0" applyFont="1"/>
    <xf numFmtId="0" fontId="7" fillId="0" borderId="0" xfId="0" applyFont="1"/>
    <xf numFmtId="0" fontId="0" fillId="0" borderId="0" xfId="0" applyFill="1"/>
    <xf numFmtId="0" fontId="8" fillId="0" borderId="0" xfId="0" applyFont="1" applyAlignment="1">
      <alignment wrapText="1"/>
    </xf>
    <xf numFmtId="9" fontId="1" fillId="0" borderId="0" xfId="4" applyNumberFormat="1" applyFill="1" applyBorder="1" applyAlignment="1" applyProtection="1">
      <alignment vertical="center"/>
    </xf>
    <xf numFmtId="164" fontId="0" fillId="0" borderId="2" xfId="1" applyNumberFormat="1" applyFont="1" applyBorder="1"/>
    <xf numFmtId="44" fontId="0" fillId="0" borderId="0" xfId="0" applyNumberFormat="1"/>
    <xf numFmtId="44" fontId="2" fillId="5" borderId="2" xfId="1" applyFont="1" applyFill="1" applyBorder="1"/>
    <xf numFmtId="0" fontId="3" fillId="3" borderId="2" xfId="3" applyBorder="1"/>
    <xf numFmtId="0" fontId="3" fillId="3" borderId="2" xfId="3" applyBorder="1" applyAlignment="1">
      <alignment wrapText="1"/>
    </xf>
    <xf numFmtId="44" fontId="0" fillId="0" borderId="2" xfId="0" applyNumberFormat="1" applyBorder="1"/>
    <xf numFmtId="0" fontId="2" fillId="0" borderId="1" xfId="2"/>
    <xf numFmtId="0" fontId="5" fillId="0" borderId="10" xfId="0" applyFont="1" applyBorder="1" applyAlignment="1"/>
    <xf numFmtId="44" fontId="2" fillId="0" borderId="1" xfId="2" applyNumberFormat="1"/>
    <xf numFmtId="0" fontId="0" fillId="5" borderId="2" xfId="0" applyFill="1" applyBorder="1" applyAlignment="1">
      <alignment wrapText="1"/>
    </xf>
    <xf numFmtId="0" fontId="2" fillId="5" borderId="1" xfId="2" applyFill="1"/>
    <xf numFmtId="44" fontId="2" fillId="5" borderId="1" xfId="2" applyNumberFormat="1" applyFill="1"/>
    <xf numFmtId="0" fontId="0" fillId="0" borderId="10" xfId="0" applyBorder="1" applyAlignment="1"/>
    <xf numFmtId="0" fontId="0" fillId="0" borderId="2" xfId="0" applyFont="1" applyBorder="1" applyAlignment="1">
      <alignment horizontal="left" vertical="top" wrapText="1"/>
    </xf>
    <xf numFmtId="0" fontId="3" fillId="3" borderId="7" xfId="3" applyBorder="1" applyAlignment="1">
      <alignment wrapText="1"/>
    </xf>
    <xf numFmtId="0" fontId="2" fillId="0" borderId="11" xfId="2" applyBorder="1"/>
    <xf numFmtId="44" fontId="2" fillId="0" borderId="11" xfId="2" applyNumberFormat="1" applyBorder="1"/>
    <xf numFmtId="44" fontId="0" fillId="0" borderId="3" xfId="0" applyNumberFormat="1" applyBorder="1"/>
    <xf numFmtId="0" fontId="0" fillId="0" borderId="5" xfId="0" applyBorder="1"/>
    <xf numFmtId="44" fontId="0" fillId="0" borderId="5" xfId="0" applyNumberFormat="1" applyBorder="1"/>
    <xf numFmtId="44" fontId="2" fillId="10" borderId="2" xfId="2" applyNumberFormat="1" applyFill="1" applyBorder="1"/>
    <xf numFmtId="0" fontId="2" fillId="10" borderId="2" xfId="2" applyFill="1" applyBorder="1"/>
    <xf numFmtId="44" fontId="0" fillId="10" borderId="2" xfId="0" applyNumberFormat="1" applyFill="1" applyBorder="1"/>
    <xf numFmtId="44" fontId="3" fillId="10" borderId="1" xfId="2" applyNumberFormat="1" applyFont="1" applyFill="1" applyAlignment="1">
      <alignment horizontal="left" wrapText="1"/>
    </xf>
    <xf numFmtId="0" fontId="3" fillId="3" borderId="2" xfId="3" applyBorder="1" applyAlignment="1"/>
    <xf numFmtId="0" fontId="3" fillId="3" borderId="0" xfId="3" applyAlignment="1"/>
    <xf numFmtId="44" fontId="0" fillId="11" borderId="2" xfId="0" applyNumberFormat="1" applyFill="1" applyBorder="1"/>
    <xf numFmtId="44" fontId="2" fillId="12" borderId="1" xfId="2" applyNumberFormat="1" applyFill="1"/>
    <xf numFmtId="44" fontId="2" fillId="11" borderId="1" xfId="2" applyNumberFormat="1" applyFill="1"/>
    <xf numFmtId="44" fontId="0" fillId="12" borderId="2" xfId="0" applyNumberFormat="1" applyFill="1" applyBorder="1"/>
    <xf numFmtId="0" fontId="0" fillId="2" borderId="0" xfId="0" applyFill="1" applyAlignment="1">
      <alignment wrapText="1"/>
    </xf>
    <xf numFmtId="0" fontId="0" fillId="2" borderId="0" xfId="0" applyFill="1"/>
    <xf numFmtId="0" fontId="5" fillId="0" borderId="0" xfId="0" applyFont="1" applyAlignment="1"/>
    <xf numFmtId="0" fontId="0" fillId="13" borderId="2" xfId="0" applyFill="1" applyBorder="1"/>
    <xf numFmtId="0" fontId="0" fillId="13" borderId="2" xfId="0" applyFill="1" applyBorder="1" applyAlignment="1">
      <alignment wrapText="1"/>
    </xf>
    <xf numFmtId="44" fontId="0" fillId="13" borderId="2" xfId="1" applyFont="1" applyFill="1" applyBorder="1"/>
    <xf numFmtId="44" fontId="0" fillId="13" borderId="2" xfId="1" applyFont="1" applyFill="1" applyBorder="1" applyAlignment="1">
      <alignment horizontal="center"/>
    </xf>
    <xf numFmtId="0" fontId="5" fillId="0" borderId="0" xfId="0" applyFont="1" applyAlignment="1">
      <alignment horizontal="left"/>
    </xf>
    <xf numFmtId="0" fontId="5" fillId="0" borderId="0" xfId="0" applyFont="1" applyBorder="1" applyAlignment="1">
      <alignment horizontal="left"/>
    </xf>
    <xf numFmtId="0" fontId="3" fillId="14" borderId="2" xfId="3" applyFill="1" applyBorder="1"/>
    <xf numFmtId="44" fontId="2" fillId="15" borderId="1" xfId="2" applyNumberFormat="1" applyFill="1"/>
    <xf numFmtId="44" fontId="0" fillId="13" borderId="2" xfId="0" applyNumberFormat="1" applyFill="1" applyBorder="1"/>
    <xf numFmtId="44" fontId="2" fillId="16" borderId="1" xfId="2" applyNumberFormat="1" applyFill="1"/>
    <xf numFmtId="44" fontId="2" fillId="17" borderId="1" xfId="2" applyNumberFormat="1" applyFill="1"/>
    <xf numFmtId="44" fontId="2" fillId="13" borderId="1" xfId="2" applyNumberFormat="1" applyFill="1"/>
    <xf numFmtId="0" fontId="11" fillId="0" borderId="0" xfId="0" applyFont="1"/>
    <xf numFmtId="0" fontId="0" fillId="0" borderId="0" xfId="0" applyFont="1" applyAlignment="1">
      <alignment horizontal="left" vertical="top"/>
    </xf>
    <xf numFmtId="0" fontId="0" fillId="18" borderId="2" xfId="0" applyFont="1" applyFill="1" applyBorder="1" applyAlignment="1">
      <alignment vertical="top" wrapText="1"/>
    </xf>
    <xf numFmtId="0" fontId="0" fillId="0" borderId="0" xfId="0"/>
    <xf numFmtId="0" fontId="0" fillId="0" borderId="0" xfId="0" applyAlignment="1">
      <alignment wrapText="1"/>
    </xf>
    <xf numFmtId="0" fontId="3" fillId="8" borderId="0" xfId="5"/>
    <xf numFmtId="0" fontId="9" fillId="3" borderId="0" xfId="3" applyFont="1"/>
    <xf numFmtId="44" fontId="0" fillId="0" borderId="0" xfId="1" applyFont="1"/>
    <xf numFmtId="0" fontId="10" fillId="0" borderId="0" xfId="7"/>
    <xf numFmtId="0" fontId="5" fillId="0" borderId="0" xfId="0" applyFont="1" applyAlignment="1"/>
    <xf numFmtId="0" fontId="0" fillId="0" borderId="0" xfId="0"/>
    <xf numFmtId="0" fontId="9" fillId="3" borderId="0" xfId="3" applyFont="1"/>
    <xf numFmtId="0" fontId="0" fillId="0" borderId="0" xfId="0"/>
    <xf numFmtId="0" fontId="0" fillId="0" borderId="0" xfId="0"/>
    <xf numFmtId="0" fontId="5" fillId="7" borderId="0" xfId="0" applyFont="1" applyFill="1" applyAlignment="1">
      <alignment horizontal="left"/>
    </xf>
    <xf numFmtId="0" fontId="5" fillId="7" borderId="0" xfId="0" applyFont="1" applyFill="1" applyAlignment="1"/>
    <xf numFmtId="0" fontId="0" fillId="7" borderId="0" xfId="0" applyFill="1"/>
    <xf numFmtId="0" fontId="0" fillId="0" borderId="0" xfId="0"/>
    <xf numFmtId="0" fontId="3" fillId="8" borderId="0" xfId="5"/>
    <xf numFmtId="0" fontId="0" fillId="0" borderId="0" xfId="0"/>
    <xf numFmtId="0" fontId="3" fillId="8" borderId="0" xfId="5"/>
    <xf numFmtId="0" fontId="3" fillId="8" borderId="0" xfId="5"/>
    <xf numFmtId="44" fontId="0" fillId="0" borderId="0" xfId="1" applyFont="1"/>
    <xf numFmtId="0" fontId="0" fillId="0" borderId="0" xfId="0"/>
    <xf numFmtId="44" fontId="0" fillId="0" borderId="0" xfId="1" applyFont="1"/>
    <xf numFmtId="44" fontId="2" fillId="19" borderId="1" xfId="2" applyNumberFormat="1" applyFill="1"/>
    <xf numFmtId="44" fontId="0" fillId="19" borderId="2" xfId="0" applyNumberFormat="1" applyFill="1" applyBorder="1"/>
    <xf numFmtId="44" fontId="0" fillId="19" borderId="5" xfId="0" applyNumberFormat="1" applyFill="1" applyBorder="1"/>
    <xf numFmtId="44" fontId="2" fillId="19" borderId="12" xfId="2" applyNumberFormat="1" applyFill="1" applyBorder="1"/>
    <xf numFmtId="0" fontId="0" fillId="19" borderId="0" xfId="0" applyFill="1"/>
    <xf numFmtId="44" fontId="2" fillId="0" borderId="1" xfId="2" applyNumberFormat="1" applyFill="1"/>
    <xf numFmtId="0" fontId="8" fillId="0" borderId="0" xfId="0" applyFont="1" applyAlignment="1">
      <alignment wrapText="1"/>
    </xf>
    <xf numFmtId="0" fontId="14" fillId="0" borderId="0" xfId="0" applyFont="1" applyProtection="1"/>
    <xf numFmtId="0" fontId="14" fillId="0" borderId="0" xfId="0" applyFont="1"/>
    <xf numFmtId="0" fontId="15" fillId="0" borderId="0" xfId="0" applyFont="1" applyProtection="1"/>
    <xf numFmtId="0" fontId="16" fillId="0" borderId="0" xfId="0" applyFont="1" applyBorder="1" applyAlignment="1" applyProtection="1">
      <alignment vertical="center"/>
    </xf>
    <xf numFmtId="0" fontId="16" fillId="0" borderId="0" xfId="0" applyFont="1" applyBorder="1" applyAlignment="1" applyProtection="1">
      <alignment vertical="top"/>
    </xf>
    <xf numFmtId="0" fontId="14" fillId="0" borderId="10" xfId="0" applyFont="1" applyBorder="1" applyProtection="1"/>
    <xf numFmtId="0" fontId="17" fillId="0" borderId="10" xfId="0" applyFont="1" applyBorder="1" applyAlignment="1" applyProtection="1">
      <alignment vertical="top" wrapText="1"/>
    </xf>
    <xf numFmtId="0" fontId="19" fillId="0" borderId="0" xfId="0" applyFont="1"/>
    <xf numFmtId="0" fontId="20" fillId="0" borderId="0" xfId="0" applyFont="1"/>
    <xf numFmtId="0" fontId="21" fillId="0" borderId="0" xfId="0" applyFont="1"/>
    <xf numFmtId="0" fontId="22" fillId="0" borderId="0" xfId="0" applyFont="1"/>
    <xf numFmtId="0" fontId="20" fillId="0" borderId="0" xfId="0" applyFont="1" applyAlignment="1">
      <alignment wrapText="1"/>
    </xf>
    <xf numFmtId="0" fontId="24" fillId="0" borderId="0" xfId="0" applyFont="1"/>
    <xf numFmtId="0" fontId="19" fillId="0" borderId="0" xfId="0" applyFont="1" applyAlignment="1">
      <alignment vertical="top"/>
    </xf>
    <xf numFmtId="0" fontId="10" fillId="0" borderId="0" xfId="7" applyAlignment="1">
      <alignment vertical="top"/>
    </xf>
    <xf numFmtId="0" fontId="18" fillId="14" borderId="20" xfId="0" applyFont="1" applyFill="1" applyBorder="1" applyAlignment="1"/>
    <xf numFmtId="0" fontId="18" fillId="14" borderId="21" xfId="0" applyFont="1" applyFill="1" applyBorder="1" applyAlignment="1"/>
    <xf numFmtId="0" fontId="18" fillId="14" borderId="22" xfId="0" applyFont="1" applyFill="1" applyBorder="1" applyAlignment="1"/>
    <xf numFmtId="0" fontId="20" fillId="0" borderId="0" xfId="0" applyFont="1" applyAlignment="1">
      <alignment vertical="top" wrapText="1"/>
    </xf>
    <xf numFmtId="0" fontId="21" fillId="0" borderId="0" xfId="0" applyFont="1" applyAlignment="1">
      <alignment vertical="top" wrapText="1"/>
    </xf>
    <xf numFmtId="0" fontId="27" fillId="0" borderId="0" xfId="0" applyFont="1"/>
    <xf numFmtId="0" fontId="20" fillId="0" borderId="23" xfId="0" applyFont="1" applyBorder="1"/>
    <xf numFmtId="0" fontId="31" fillId="0" borderId="0" xfId="0" applyFont="1"/>
    <xf numFmtId="0" fontId="32" fillId="0" borderId="0" xfId="0" applyFont="1"/>
    <xf numFmtId="0" fontId="33" fillId="0" borderId="0" xfId="0" applyFont="1"/>
    <xf numFmtId="0" fontId="34" fillId="0" borderId="0" xfId="0" applyFont="1"/>
    <xf numFmtId="0" fontId="7" fillId="0" borderId="0" xfId="0" applyFont="1" applyAlignment="1">
      <alignment horizontal="left"/>
    </xf>
    <xf numFmtId="0" fontId="20" fillId="0" borderId="0" xfId="0" applyFont="1" applyAlignment="1">
      <alignment horizontal="left"/>
    </xf>
    <xf numFmtId="0" fontId="28" fillId="0" borderId="0" xfId="0" applyFont="1"/>
    <xf numFmtId="0" fontId="7" fillId="0" borderId="0" xfId="0" applyFont="1" applyAlignment="1">
      <alignment horizontal="left" wrapText="1"/>
    </xf>
    <xf numFmtId="0" fontId="20" fillId="0" borderId="0" xfId="0" applyFont="1" applyAlignment="1">
      <alignment horizontal="left" wrapText="1"/>
    </xf>
    <xf numFmtId="0" fontId="28" fillId="0" borderId="0" xfId="0" applyFont="1" applyAlignment="1">
      <alignment horizontal="left" wrapText="1"/>
    </xf>
    <xf numFmtId="0" fontId="10" fillId="0" borderId="0" xfId="7" applyAlignment="1">
      <alignment horizontal="left"/>
    </xf>
    <xf numFmtId="0" fontId="0" fillId="0" borderId="0" xfId="0" applyAlignment="1">
      <alignment horizontal="left"/>
    </xf>
    <xf numFmtId="0" fontId="0" fillId="0" borderId="0" xfId="0" applyAlignment="1">
      <alignment horizontal="left" wrapText="1"/>
    </xf>
    <xf numFmtId="0" fontId="20" fillId="0" borderId="0" xfId="0" applyFont="1" applyAlignment="1">
      <alignment horizontal="left" wrapText="1"/>
    </xf>
    <xf numFmtId="0" fontId="11" fillId="11" borderId="0" xfId="0" applyFont="1" applyFill="1" applyAlignment="1">
      <alignment horizontal="left" wrapText="1"/>
    </xf>
    <xf numFmtId="0" fontId="11" fillId="12" borderId="0" xfId="0" applyFont="1" applyFill="1" applyAlignment="1">
      <alignment horizontal="left" wrapText="1"/>
    </xf>
    <xf numFmtId="0" fontId="30" fillId="13" borderId="0" xfId="0" applyFont="1" applyFill="1" applyAlignment="1">
      <alignment horizontal="left" wrapText="1"/>
    </xf>
    <xf numFmtId="0" fontId="28" fillId="0" borderId="24" xfId="0" applyFont="1" applyBorder="1" applyAlignment="1">
      <alignment horizontal="left"/>
    </xf>
    <xf numFmtId="0" fontId="28" fillId="0" borderId="25" xfId="0" applyFont="1" applyBorder="1" applyAlignment="1">
      <alignment horizontal="left"/>
    </xf>
    <xf numFmtId="0" fontId="28" fillId="0" borderId="26" xfId="0" applyFont="1" applyBorder="1" applyAlignment="1">
      <alignment horizontal="left"/>
    </xf>
    <xf numFmtId="0" fontId="9" fillId="10" borderId="0" xfId="0" applyFont="1" applyFill="1" applyBorder="1" applyAlignment="1">
      <alignment horizontal="left"/>
    </xf>
    <xf numFmtId="0" fontId="9" fillId="10" borderId="27" xfId="0" applyFont="1" applyFill="1" applyBorder="1" applyAlignment="1">
      <alignment horizontal="left"/>
    </xf>
    <xf numFmtId="0" fontId="20" fillId="0" borderId="0" xfId="0" applyFont="1" applyAlignment="1">
      <alignment horizontal="left"/>
    </xf>
    <xf numFmtId="0" fontId="20" fillId="5" borderId="0" xfId="0" applyFont="1" applyFill="1" applyAlignment="1">
      <alignment horizontal="left" wrapText="1"/>
    </xf>
    <xf numFmtId="0" fontId="25" fillId="0" borderId="0" xfId="0" applyFont="1" applyAlignment="1">
      <alignment horizontal="left" vertical="top" wrapText="1"/>
    </xf>
    <xf numFmtId="0" fontId="19" fillId="0" borderId="0" xfId="0" applyFont="1" applyAlignment="1">
      <alignment horizontal="left" vertical="top" wrapText="1"/>
    </xf>
    <xf numFmtId="0" fontId="10" fillId="0" borderId="0" xfId="7" applyAlignment="1">
      <alignment horizontal="center" vertical="top"/>
    </xf>
    <xf numFmtId="0" fontId="30" fillId="0" borderId="0" xfId="0" applyFont="1" applyAlignment="1">
      <alignment horizontal="left" wrapText="1"/>
    </xf>
    <xf numFmtId="0" fontId="10" fillId="0" borderId="0" xfId="7" applyAlignment="1">
      <alignment horizontal="center"/>
    </xf>
    <xf numFmtId="0" fontId="13" fillId="0" borderId="0" xfId="0" applyFont="1" applyAlignment="1" applyProtection="1">
      <alignment vertical="top" wrapText="1"/>
    </xf>
    <xf numFmtId="0" fontId="13" fillId="0" borderId="10" xfId="0" applyFont="1" applyBorder="1" applyAlignment="1" applyProtection="1">
      <alignment vertical="top" wrapText="1"/>
    </xf>
    <xf numFmtId="0" fontId="16" fillId="0" borderId="0" xfId="0" applyFont="1" applyBorder="1" applyAlignment="1" applyProtection="1">
      <alignment horizontal="left" vertical="top"/>
    </xf>
    <xf numFmtId="0" fontId="17" fillId="0" borderId="10" xfId="0" applyFont="1" applyBorder="1" applyAlignment="1" applyProtection="1">
      <alignment horizontal="left" vertical="top" wrapText="1"/>
    </xf>
    <xf numFmtId="0" fontId="18" fillId="14" borderId="20" xfId="0" applyFont="1" applyFill="1" applyBorder="1" applyAlignment="1">
      <alignment horizontal="left"/>
    </xf>
    <xf numFmtId="0" fontId="18" fillId="14" borderId="21" xfId="0" applyFont="1" applyFill="1" applyBorder="1" applyAlignment="1">
      <alignment horizontal="left"/>
    </xf>
    <xf numFmtId="0" fontId="18" fillId="14" borderId="22" xfId="0" applyFont="1" applyFill="1" applyBorder="1" applyAlignment="1">
      <alignment horizontal="left"/>
    </xf>
    <xf numFmtId="0" fontId="5" fillId="0" borderId="0" xfId="0" applyFont="1" applyAlignment="1">
      <alignment horizontal="left"/>
    </xf>
    <xf numFmtId="0" fontId="0" fillId="0" borderId="13" xfId="0" applyBorder="1" applyAlignment="1">
      <alignment horizontal="left" wrapText="1"/>
    </xf>
    <xf numFmtId="0" fontId="0" fillId="0" borderId="14" xfId="0" applyBorder="1" applyAlignment="1">
      <alignment horizontal="left" wrapText="1"/>
    </xf>
    <xf numFmtId="0" fontId="0" fillId="0" borderId="15" xfId="0" applyBorder="1" applyAlignment="1">
      <alignment horizontal="left" wrapText="1"/>
    </xf>
    <xf numFmtId="0" fontId="0" fillId="0" borderId="16" xfId="0" applyBorder="1" applyAlignment="1">
      <alignment horizontal="left" wrapText="1"/>
    </xf>
    <xf numFmtId="0" fontId="0" fillId="0" borderId="0" xfId="0" applyBorder="1" applyAlignment="1">
      <alignment horizontal="left" wrapText="1"/>
    </xf>
    <xf numFmtId="0" fontId="0" fillId="0" borderId="17" xfId="0" applyBorder="1" applyAlignment="1">
      <alignment horizontal="left" wrapText="1"/>
    </xf>
    <xf numFmtId="0" fontId="0" fillId="0" borderId="18" xfId="0" applyBorder="1" applyAlignment="1">
      <alignment horizontal="left" wrapText="1"/>
    </xf>
    <xf numFmtId="0" fontId="0" fillId="0" borderId="6" xfId="0" applyBorder="1" applyAlignment="1">
      <alignment horizontal="left" wrapText="1"/>
    </xf>
    <xf numFmtId="0" fontId="0" fillId="0" borderId="19" xfId="0" applyBorder="1" applyAlignment="1">
      <alignment horizontal="left" wrapText="1"/>
    </xf>
    <xf numFmtId="0" fontId="0" fillId="2" borderId="0" xfId="0" applyFill="1" applyAlignment="1">
      <alignment horizontal="center" wrapText="1"/>
    </xf>
    <xf numFmtId="0" fontId="0" fillId="11" borderId="0" xfId="0" applyFill="1" applyAlignment="1">
      <alignment horizontal="left"/>
    </xf>
    <xf numFmtId="0" fontId="0" fillId="12" borderId="0" xfId="0" applyFill="1" applyAlignment="1">
      <alignment horizontal="left"/>
    </xf>
    <xf numFmtId="0" fontId="5" fillId="0" borderId="10" xfId="0" applyFont="1" applyBorder="1" applyAlignment="1">
      <alignment horizontal="left"/>
    </xf>
    <xf numFmtId="0" fontId="4" fillId="8" borderId="10" xfId="5" applyFont="1" applyBorder="1" applyAlignment="1">
      <alignment horizontal="center"/>
    </xf>
    <xf numFmtId="0" fontId="2" fillId="9" borderId="10" xfId="6" applyFont="1" applyBorder="1" applyAlignment="1">
      <alignment horizontal="left"/>
    </xf>
    <xf numFmtId="0" fontId="12" fillId="18" borderId="0" xfId="0" applyFont="1" applyFill="1" applyAlignment="1">
      <alignment horizontal="left"/>
    </xf>
    <xf numFmtId="0" fontId="0" fillId="0" borderId="7" xfId="0" applyFont="1" applyBorder="1" applyAlignment="1">
      <alignment horizontal="left" vertical="top" wrapText="1"/>
    </xf>
    <xf numFmtId="0" fontId="0" fillId="0" borderId="8" xfId="0" applyFont="1" applyBorder="1" applyAlignment="1">
      <alignment horizontal="left" vertical="top" wrapText="1"/>
    </xf>
    <xf numFmtId="0" fontId="0" fillId="0" borderId="9" xfId="0" applyFont="1" applyBorder="1" applyAlignment="1">
      <alignment horizontal="left" vertical="top" wrapText="1"/>
    </xf>
    <xf numFmtId="0" fontId="0" fillId="0" borderId="7" xfId="0" applyFont="1" applyBorder="1" applyAlignment="1">
      <alignment horizontal="center" vertical="top" wrapText="1"/>
    </xf>
    <xf numFmtId="0" fontId="0" fillId="0" borderId="8" xfId="0" applyFont="1" applyBorder="1" applyAlignment="1">
      <alignment horizontal="center" vertical="top" wrapText="1"/>
    </xf>
    <xf numFmtId="0" fontId="0" fillId="0" borderId="9" xfId="0" applyFont="1" applyBorder="1" applyAlignment="1">
      <alignment horizontal="center" vertical="top" wrapText="1"/>
    </xf>
    <xf numFmtId="0" fontId="2" fillId="6" borderId="7" xfId="0" applyFont="1" applyFill="1" applyBorder="1" applyAlignment="1">
      <alignment horizontal="center" vertical="top" wrapText="1"/>
    </xf>
    <xf numFmtId="0" fontId="2" fillId="6" borderId="9" xfId="0" applyFont="1" applyFill="1" applyBorder="1" applyAlignment="1">
      <alignment horizontal="center" vertical="top" wrapText="1"/>
    </xf>
    <xf numFmtId="0" fontId="0" fillId="6" borderId="7" xfId="0" applyFont="1" applyFill="1" applyBorder="1" applyAlignment="1">
      <alignment horizontal="left" vertical="top" wrapText="1"/>
    </xf>
    <xf numFmtId="0" fontId="0" fillId="6" borderId="8" xfId="0" applyFont="1" applyFill="1" applyBorder="1" applyAlignment="1">
      <alignment horizontal="left" vertical="top" wrapText="1"/>
    </xf>
    <xf numFmtId="0" fontId="0" fillId="6" borderId="9" xfId="0" applyFont="1" applyFill="1" applyBorder="1" applyAlignment="1">
      <alignment horizontal="left" vertical="top" wrapText="1"/>
    </xf>
    <xf numFmtId="0" fontId="0" fillId="0" borderId="3" xfId="0" applyFont="1"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0" fillId="0" borderId="2" xfId="0" applyFont="1" applyBorder="1" applyAlignment="1">
      <alignment horizontal="left" vertical="top" wrapText="1"/>
    </xf>
    <xf numFmtId="0" fontId="0" fillId="0" borderId="2" xfId="0" applyFont="1" applyBorder="1" applyAlignment="1">
      <alignment horizontal="center" vertical="top" wrapText="1"/>
    </xf>
    <xf numFmtId="0" fontId="0" fillId="0" borderId="3" xfId="0" applyFont="1" applyBorder="1" applyAlignment="1">
      <alignment horizontal="left" vertical="top"/>
    </xf>
    <xf numFmtId="0" fontId="0" fillId="0" borderId="5" xfId="0" applyFont="1" applyBorder="1" applyAlignment="1">
      <alignment horizontal="left" vertical="top"/>
    </xf>
    <xf numFmtId="0" fontId="2" fillId="0" borderId="7" xfId="0" applyFont="1" applyBorder="1" applyAlignment="1">
      <alignment horizontal="center" vertical="top" wrapText="1"/>
    </xf>
    <xf numFmtId="0" fontId="2" fillId="0" borderId="8" xfId="0" applyFont="1" applyBorder="1" applyAlignment="1">
      <alignment horizontal="center" vertical="top" wrapText="1"/>
    </xf>
    <xf numFmtId="0" fontId="2" fillId="0" borderId="9" xfId="0" applyFont="1" applyBorder="1" applyAlignment="1">
      <alignment horizontal="center" vertical="top" wrapText="1"/>
    </xf>
    <xf numFmtId="0" fontId="2" fillId="6" borderId="7" xfId="0" applyFont="1" applyFill="1" applyBorder="1" applyAlignment="1">
      <alignment horizontal="center" vertical="top"/>
    </xf>
    <xf numFmtId="0" fontId="2" fillId="6" borderId="9" xfId="0" applyFont="1" applyFill="1" applyBorder="1" applyAlignment="1">
      <alignment horizontal="center" vertical="top"/>
    </xf>
    <xf numFmtId="0" fontId="2" fillId="6" borderId="8" xfId="0" applyFont="1" applyFill="1" applyBorder="1" applyAlignment="1">
      <alignment horizontal="center" vertical="top"/>
    </xf>
    <xf numFmtId="0" fontId="0" fillId="0" borderId="2" xfId="0" applyFont="1" applyBorder="1" applyAlignment="1">
      <alignment horizontal="left" vertical="top"/>
    </xf>
    <xf numFmtId="0" fontId="0" fillId="0" borderId="7" xfId="0" applyFont="1" applyBorder="1" applyAlignment="1">
      <alignment horizontal="left" vertical="top"/>
    </xf>
    <xf numFmtId="0" fontId="0" fillId="0" borderId="8" xfId="0" applyFont="1" applyBorder="1" applyAlignment="1">
      <alignment horizontal="left" vertical="top"/>
    </xf>
    <xf numFmtId="0" fontId="0" fillId="0" borderId="9" xfId="0" applyFont="1" applyBorder="1" applyAlignment="1">
      <alignment horizontal="left" vertical="top"/>
    </xf>
  </cellXfs>
  <cellStyles count="8">
    <cellStyle name="20% - Accent1" xfId="4" builtinId="30"/>
    <cellStyle name="20% - Accent5" xfId="6" builtinId="46"/>
    <cellStyle name="60% - Accent1" xfId="5" builtinId="32"/>
    <cellStyle name="Accent1" xfId="3" builtinId="29"/>
    <cellStyle name="Currency" xfId="1" builtinId="4"/>
    <cellStyle name="Hyperlink" xfId="7" builtinId="8"/>
    <cellStyle name="Normal" xfId="0" builtinId="0"/>
    <cellStyle name="Total" xfId="2" builtinId="25"/>
  </cellStyles>
  <dxfs count="0"/>
  <tableStyles count="0" defaultTableStyle="TableStyleMedium2" defaultPivotStyle="PivotStyleLight16"/>
  <colors>
    <mruColors>
      <color rgb="FF5BD4FF"/>
      <color rgb="FF00B0F0"/>
      <color rgb="FF4F81B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57150</xdr:colOff>
      <xdr:row>0</xdr:row>
      <xdr:rowOff>238125</xdr:rowOff>
    </xdr:from>
    <xdr:ext cx="1714500" cy="800100"/>
    <xdr:pic>
      <xdr:nvPicPr>
        <xdr:cNvPr id="2" name="Picture 2" descr="Description: Department of Health logo, Government of Western Australia"/>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238125"/>
          <a:ext cx="171450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health.wa.gov.au/awardsandagreements/" TargetMode="External"/><Relationship Id="rId2" Type="http://schemas.openxmlformats.org/officeDocument/2006/relationships/hyperlink" Target="mailto:CMOresearchdevelopment@health.wa.gov.au" TargetMode="External"/><Relationship Id="rId1" Type="http://schemas.openxmlformats.org/officeDocument/2006/relationships/hyperlink" Target="http://www.ihpa.gov.au/internet/ihpa/publishing.nsf/Content/clinical-trials-lp"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rgs.health.wa.gov.au/Pages/Home.aspx"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health.wa.gov.au/awardsandagreements/" TargetMode="External"/><Relationship Id="rId1" Type="http://schemas.openxmlformats.org/officeDocument/2006/relationships/hyperlink" Target="http://www.health.wa.gov.au/awardsandagreement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V63"/>
  <sheetViews>
    <sheetView tabSelected="1" zoomScaleNormal="100" workbookViewId="0">
      <selection activeCell="A9" sqref="A9:N9"/>
    </sheetView>
  </sheetViews>
  <sheetFormatPr defaultRowHeight="15" x14ac:dyDescent="0.25"/>
  <cols>
    <col min="1" max="15" width="9.140625" style="98"/>
    <col min="16" max="16" width="14.28515625" style="98" customWidth="1"/>
    <col min="17" max="16384" width="9.140625" style="98"/>
  </cols>
  <sheetData>
    <row r="1" spans="1:22" s="107" customFormat="1" ht="21" customHeight="1" x14ac:dyDescent="0.2">
      <c r="A1" s="158"/>
      <c r="B1" s="158"/>
      <c r="C1" s="158"/>
      <c r="Q1" s="108"/>
      <c r="R1" s="108"/>
      <c r="S1" s="108"/>
      <c r="T1" s="108"/>
      <c r="U1" s="108"/>
    </row>
    <row r="2" spans="1:22" s="107" customFormat="1" ht="18" customHeight="1" x14ac:dyDescent="0.25">
      <c r="A2" s="158"/>
      <c r="B2" s="158"/>
      <c r="C2" s="158"/>
      <c r="E2" s="109" t="s">
        <v>504</v>
      </c>
      <c r="Q2" s="108"/>
      <c r="R2" s="108"/>
      <c r="S2" s="108"/>
      <c r="T2" s="108"/>
      <c r="U2" s="108"/>
    </row>
    <row r="3" spans="1:22" s="107" customFormat="1" ht="42.75" customHeight="1" x14ac:dyDescent="0.2">
      <c r="A3" s="158"/>
      <c r="B3" s="158"/>
      <c r="C3" s="158"/>
      <c r="D3" s="110"/>
      <c r="E3" s="160" t="s">
        <v>505</v>
      </c>
      <c r="F3" s="160"/>
      <c r="G3" s="160"/>
      <c r="H3" s="160"/>
      <c r="I3" s="160"/>
      <c r="J3" s="111"/>
      <c r="K3" s="111"/>
      <c r="L3" s="111"/>
      <c r="M3" s="111"/>
      <c r="N3" s="111"/>
      <c r="O3" s="111"/>
      <c r="P3" s="111"/>
      <c r="Q3" s="108"/>
      <c r="R3" s="108"/>
      <c r="S3" s="108"/>
      <c r="T3" s="108"/>
      <c r="U3" s="108"/>
    </row>
    <row r="4" spans="1:22" s="107" customFormat="1" ht="14.25" customHeight="1" x14ac:dyDescent="0.2">
      <c r="A4" s="159"/>
      <c r="B4" s="159"/>
      <c r="C4" s="159"/>
      <c r="D4" s="112"/>
      <c r="E4" s="161" t="s">
        <v>506</v>
      </c>
      <c r="F4" s="161"/>
      <c r="G4" s="161"/>
      <c r="H4" s="161"/>
      <c r="I4" s="113"/>
      <c r="J4" s="113"/>
      <c r="K4" s="113"/>
      <c r="L4" s="113"/>
      <c r="M4" s="113"/>
      <c r="N4" s="113"/>
      <c r="O4" s="113"/>
      <c r="P4" s="113"/>
      <c r="Q4" s="108"/>
      <c r="R4" s="108"/>
      <c r="S4" s="108"/>
      <c r="T4" s="108"/>
      <c r="U4" s="108"/>
    </row>
    <row r="5" spans="1:22" s="108" customFormat="1" thickBot="1" x14ac:dyDescent="0.25"/>
    <row r="6" spans="1:22" s="108" customFormat="1" ht="21.75" thickBot="1" x14ac:dyDescent="0.4">
      <c r="A6" s="162" t="s">
        <v>507</v>
      </c>
      <c r="B6" s="163"/>
      <c r="C6" s="163"/>
      <c r="D6" s="163"/>
      <c r="E6" s="164"/>
      <c r="F6" s="114"/>
      <c r="G6" s="114"/>
      <c r="H6" s="114"/>
    </row>
    <row r="7" spans="1:22" s="108" customFormat="1" ht="15.75" x14ac:dyDescent="0.25">
      <c r="A7" s="115" t="s">
        <v>508</v>
      </c>
      <c r="B7" s="115"/>
      <c r="C7" s="115"/>
      <c r="D7" s="157" t="s">
        <v>509</v>
      </c>
      <c r="E7" s="157"/>
      <c r="F7" s="157"/>
      <c r="G7" s="157"/>
      <c r="H7" s="157"/>
      <c r="I7" s="116"/>
      <c r="J7" s="116"/>
      <c r="K7" s="116"/>
      <c r="L7" s="117"/>
      <c r="M7" s="117"/>
      <c r="N7" s="117"/>
      <c r="O7" s="117"/>
      <c r="P7" s="117"/>
      <c r="Q7" s="117"/>
    </row>
    <row r="8" spans="1:22" s="108" customFormat="1" ht="15.75" x14ac:dyDescent="0.25">
      <c r="A8" s="115"/>
      <c r="B8" s="115"/>
      <c r="C8" s="115"/>
      <c r="D8" s="115"/>
      <c r="E8" s="115"/>
      <c r="F8" s="115"/>
      <c r="G8" s="115"/>
      <c r="H8" s="115"/>
      <c r="I8" s="116"/>
      <c r="J8" s="116"/>
      <c r="K8" s="116"/>
      <c r="L8" s="117"/>
      <c r="M8" s="117"/>
      <c r="N8" s="117"/>
      <c r="O8" s="117"/>
      <c r="P8" s="117"/>
      <c r="Q8" s="117"/>
    </row>
    <row r="9" spans="1:22" s="119" customFormat="1" ht="63" customHeight="1" x14ac:dyDescent="0.25">
      <c r="A9" s="142" t="s">
        <v>510</v>
      </c>
      <c r="B9" s="142"/>
      <c r="C9" s="142"/>
      <c r="D9" s="142"/>
      <c r="E9" s="142"/>
      <c r="F9" s="142"/>
      <c r="G9" s="142"/>
      <c r="H9" s="142"/>
      <c r="I9" s="142"/>
      <c r="J9" s="142"/>
      <c r="K9" s="142"/>
      <c r="L9" s="142"/>
      <c r="M9" s="142"/>
      <c r="N9" s="142"/>
      <c r="O9" s="118"/>
      <c r="P9" s="118"/>
      <c r="Q9" s="118"/>
    </row>
    <row r="10" spans="1:22" s="108" customFormat="1" x14ac:dyDescent="0.25">
      <c r="A10" s="120"/>
      <c r="B10" s="120"/>
      <c r="C10" s="120"/>
      <c r="D10" s="120"/>
      <c r="E10" s="120"/>
      <c r="F10" s="120"/>
      <c r="G10" s="120"/>
      <c r="H10" s="114"/>
    </row>
    <row r="11" spans="1:22" s="108" customFormat="1" ht="38.25" customHeight="1" x14ac:dyDescent="0.2">
      <c r="A11" s="153" t="s">
        <v>511</v>
      </c>
      <c r="B11" s="154"/>
      <c r="C11" s="154"/>
      <c r="D11" s="154"/>
      <c r="E11" s="154"/>
      <c r="F11" s="154"/>
      <c r="G11" s="154"/>
      <c r="H11" s="154"/>
      <c r="I11" s="154"/>
      <c r="J11" s="154"/>
      <c r="K11" s="154"/>
      <c r="L11" s="154"/>
      <c r="M11" s="154"/>
      <c r="N11" s="154"/>
      <c r="O11" s="154"/>
      <c r="P11" s="154"/>
    </row>
    <row r="12" spans="1:22" s="108" customFormat="1" x14ac:dyDescent="0.2">
      <c r="A12" s="155" t="s">
        <v>512</v>
      </c>
      <c r="B12" s="155"/>
      <c r="C12" s="155"/>
      <c r="D12" s="155"/>
      <c r="E12" s="155"/>
      <c r="F12" s="155"/>
      <c r="G12" s="155"/>
      <c r="H12" s="155"/>
    </row>
    <row r="13" spans="1:22" s="108" customFormat="1" ht="15.75" thickBot="1" x14ac:dyDescent="0.3">
      <c r="A13" s="121"/>
      <c r="B13" s="120"/>
      <c r="C13" s="120"/>
      <c r="D13" s="120"/>
      <c r="E13" s="120"/>
      <c r="F13" s="120"/>
      <c r="G13" s="120"/>
      <c r="H13" s="114"/>
    </row>
    <row r="14" spans="1:22" s="108" customFormat="1" ht="21.75" thickBot="1" x14ac:dyDescent="0.4">
      <c r="A14" s="122" t="s">
        <v>513</v>
      </c>
      <c r="B14" s="123"/>
      <c r="C14" s="123"/>
      <c r="D14" s="123"/>
      <c r="E14" s="124"/>
      <c r="F14" s="122"/>
      <c r="G14" s="123"/>
      <c r="H14" s="114"/>
    </row>
    <row r="15" spans="1:22" s="119" customFormat="1" ht="15.75" x14ac:dyDescent="0.25">
      <c r="A15" s="115" t="s">
        <v>514</v>
      </c>
      <c r="B15" s="115"/>
      <c r="C15" s="115"/>
      <c r="D15" s="115"/>
      <c r="E15" s="115"/>
      <c r="F15" s="115"/>
      <c r="G15" s="115"/>
      <c r="H15" s="125"/>
      <c r="I15" s="126"/>
      <c r="J15" s="126"/>
      <c r="K15" s="126"/>
      <c r="L15" s="127"/>
      <c r="M15" s="127"/>
      <c r="N15" s="127"/>
      <c r="O15" s="127"/>
      <c r="P15" s="127"/>
      <c r="Q15" s="127"/>
      <c r="R15" s="127"/>
      <c r="S15" s="127"/>
      <c r="T15" s="127"/>
      <c r="U15" s="127"/>
      <c r="V15" s="127"/>
    </row>
    <row r="16" spans="1:22" s="108" customFormat="1" ht="15.75" x14ac:dyDescent="0.25">
      <c r="A16" s="115" t="s">
        <v>515</v>
      </c>
      <c r="B16" s="115"/>
      <c r="C16" s="115"/>
      <c r="D16" s="115"/>
      <c r="E16" s="115"/>
      <c r="F16" s="115"/>
      <c r="G16" s="115"/>
      <c r="H16" s="115"/>
      <c r="I16" s="116"/>
      <c r="J16" s="116"/>
      <c r="K16" s="116"/>
      <c r="L16" s="127"/>
      <c r="M16" s="127"/>
      <c r="N16" s="127"/>
      <c r="O16" s="127"/>
      <c r="P16" s="127"/>
      <c r="Q16" s="127"/>
      <c r="R16" s="127"/>
      <c r="S16" s="127"/>
      <c r="T16" s="127"/>
      <c r="U16" s="127"/>
      <c r="V16" s="127"/>
    </row>
    <row r="17" spans="1:22" s="108" customFormat="1" ht="16.5" thickBot="1" x14ac:dyDescent="0.3">
      <c r="A17" s="128"/>
      <c r="B17" s="128"/>
      <c r="C17" s="128"/>
      <c r="D17" s="128"/>
      <c r="E17" s="128"/>
      <c r="F17" s="128"/>
      <c r="G17" s="128"/>
      <c r="H17" s="128"/>
      <c r="I17" s="116"/>
      <c r="J17" s="116"/>
      <c r="K17" s="116"/>
      <c r="L17" s="127"/>
      <c r="M17" s="127"/>
      <c r="N17" s="127"/>
      <c r="O17" s="127"/>
      <c r="P17" s="127"/>
      <c r="Q17" s="127"/>
      <c r="R17" s="127"/>
      <c r="S17" s="127"/>
      <c r="T17" s="127"/>
      <c r="U17" s="127"/>
      <c r="V17" s="127"/>
    </row>
    <row r="18" spans="1:22" s="119" customFormat="1" ht="20.25" thickTop="1" thickBot="1" x14ac:dyDescent="0.35">
      <c r="A18" s="146" t="s">
        <v>516</v>
      </c>
      <c r="B18" s="147"/>
      <c r="C18" s="147"/>
      <c r="D18" s="147"/>
      <c r="E18" s="147"/>
      <c r="F18" s="147"/>
      <c r="G18" s="147"/>
      <c r="H18" s="148"/>
      <c r="I18" s="116"/>
      <c r="J18" s="127"/>
      <c r="K18" s="127"/>
      <c r="L18" s="127"/>
      <c r="M18" s="127"/>
      <c r="N18" s="127"/>
      <c r="O18" s="127"/>
      <c r="P18" s="127"/>
      <c r="Q18" s="127"/>
      <c r="R18" s="127"/>
      <c r="S18" s="127"/>
      <c r="T18" s="127"/>
      <c r="U18" s="127"/>
      <c r="V18" s="127"/>
    </row>
    <row r="19" spans="1:22" s="119" customFormat="1" ht="16.5" thickTop="1" x14ac:dyDescent="0.25">
      <c r="A19" s="151" t="s">
        <v>517</v>
      </c>
      <c r="B19" s="151"/>
      <c r="C19" s="151"/>
      <c r="D19" s="151"/>
      <c r="E19" s="151"/>
      <c r="F19" s="151"/>
      <c r="G19" s="151"/>
      <c r="H19" s="151"/>
      <c r="I19" s="151"/>
      <c r="J19" s="151"/>
      <c r="K19" s="151"/>
      <c r="L19" s="151"/>
      <c r="M19" s="151"/>
      <c r="N19" s="151"/>
      <c r="O19" s="151"/>
      <c r="P19" s="151"/>
      <c r="Q19" s="127"/>
      <c r="R19" s="127"/>
      <c r="S19" s="127"/>
      <c r="T19" s="127"/>
      <c r="U19" s="127"/>
      <c r="V19" s="127"/>
    </row>
    <row r="20" spans="1:22" s="130" customFormat="1" ht="16.5" customHeight="1" x14ac:dyDescent="0.25">
      <c r="A20" s="156" t="s">
        <v>518</v>
      </c>
      <c r="B20" s="156"/>
      <c r="C20" s="156"/>
      <c r="D20" s="156"/>
      <c r="E20" s="156"/>
      <c r="F20" s="156"/>
      <c r="G20" s="156"/>
      <c r="H20" s="156"/>
      <c r="I20" s="156"/>
      <c r="J20" s="156"/>
      <c r="K20" s="156"/>
      <c r="L20" s="157" t="s">
        <v>519</v>
      </c>
      <c r="M20" s="157"/>
      <c r="N20" s="157"/>
      <c r="O20" s="157"/>
      <c r="P20" s="157"/>
      <c r="Q20" s="129"/>
      <c r="R20" s="129"/>
      <c r="S20" s="129"/>
      <c r="T20" s="129"/>
      <c r="U20" s="129"/>
      <c r="V20" s="129"/>
    </row>
    <row r="21" spans="1:22" s="119" customFormat="1" ht="16.5" thickBot="1" x14ac:dyDescent="0.3">
      <c r="A21" s="83"/>
      <c r="B21" s="131"/>
      <c r="C21" s="131"/>
      <c r="D21" s="131"/>
      <c r="E21" s="131"/>
      <c r="F21" s="131"/>
      <c r="G21" s="131"/>
      <c r="H21" s="131"/>
      <c r="I21" s="127"/>
      <c r="J21" s="127"/>
      <c r="K21" s="127"/>
      <c r="L21" s="127"/>
      <c r="M21" s="127"/>
      <c r="N21" s="127"/>
      <c r="O21" s="127"/>
      <c r="P21" s="127"/>
      <c r="Q21" s="127"/>
      <c r="R21" s="127"/>
      <c r="S21" s="127"/>
      <c r="T21" s="127"/>
      <c r="U21" s="127"/>
      <c r="V21" s="127"/>
    </row>
    <row r="22" spans="1:22" s="132" customFormat="1" ht="20.25" thickTop="1" thickBot="1" x14ac:dyDescent="0.35">
      <c r="A22" s="146" t="s">
        <v>520</v>
      </c>
      <c r="B22" s="147"/>
      <c r="C22" s="147"/>
      <c r="D22" s="147"/>
      <c r="E22" s="147"/>
      <c r="F22" s="148"/>
      <c r="G22" s="115"/>
      <c r="H22" s="115"/>
      <c r="I22" s="127"/>
      <c r="J22" s="127"/>
      <c r="K22" s="127"/>
      <c r="L22" s="127"/>
      <c r="M22" s="127"/>
      <c r="N22" s="127"/>
      <c r="O22" s="127"/>
      <c r="P22" s="127"/>
      <c r="Q22" s="127"/>
      <c r="R22" s="127"/>
      <c r="S22" s="127"/>
      <c r="T22" s="127"/>
      <c r="U22" s="127"/>
      <c r="V22" s="127"/>
    </row>
    <row r="23" spans="1:22" s="132" customFormat="1" ht="16.5" thickTop="1" x14ac:dyDescent="0.25">
      <c r="A23" s="151" t="s">
        <v>521</v>
      </c>
      <c r="B23" s="151"/>
      <c r="C23" s="151"/>
      <c r="D23" s="151"/>
      <c r="E23" s="151"/>
      <c r="F23" s="151"/>
      <c r="G23" s="151"/>
      <c r="H23" s="151"/>
      <c r="I23" s="151"/>
      <c r="J23" s="151"/>
      <c r="K23" s="151"/>
      <c r="L23" s="151"/>
      <c r="M23" s="151"/>
      <c r="N23" s="151"/>
      <c r="O23" s="151"/>
      <c r="P23" s="151"/>
      <c r="Q23" s="127"/>
      <c r="R23" s="127"/>
      <c r="S23" s="127"/>
      <c r="T23" s="127"/>
      <c r="U23" s="127"/>
      <c r="V23" s="127"/>
    </row>
    <row r="24" spans="1:22" s="132" customFormat="1" ht="15.75" x14ac:dyDescent="0.25">
      <c r="A24" s="151" t="s">
        <v>522</v>
      </c>
      <c r="B24" s="151"/>
      <c r="C24" s="151"/>
      <c r="D24" s="151"/>
      <c r="E24" s="151"/>
      <c r="F24" s="151"/>
      <c r="G24" s="151"/>
      <c r="H24" s="151"/>
      <c r="I24" s="151"/>
      <c r="J24" s="151"/>
      <c r="K24" s="151"/>
      <c r="L24" s="151"/>
      <c r="M24" s="151"/>
      <c r="N24" s="127"/>
      <c r="O24" s="127"/>
      <c r="P24" s="127"/>
      <c r="Q24" s="127"/>
      <c r="R24" s="127"/>
      <c r="S24" s="127"/>
      <c r="T24" s="127"/>
      <c r="U24" s="127"/>
      <c r="V24" s="127"/>
    </row>
    <row r="25" spans="1:22" s="132" customFormat="1" ht="15.75" x14ac:dyDescent="0.25">
      <c r="A25" s="151" t="s">
        <v>523</v>
      </c>
      <c r="B25" s="151"/>
      <c r="C25" s="151"/>
      <c r="D25" s="151"/>
      <c r="E25" s="151"/>
      <c r="F25" s="151"/>
      <c r="G25" s="151"/>
      <c r="H25" s="151"/>
      <c r="I25" s="151"/>
      <c r="J25" s="151"/>
      <c r="K25" s="151"/>
      <c r="L25" s="151"/>
      <c r="M25" s="151"/>
      <c r="N25" s="127"/>
      <c r="O25" s="127"/>
      <c r="P25" s="127"/>
      <c r="Q25" s="127"/>
      <c r="R25" s="127"/>
      <c r="S25" s="127"/>
      <c r="T25" s="127"/>
      <c r="U25" s="127"/>
      <c r="V25" s="127"/>
    </row>
    <row r="26" spans="1:22" s="132" customFormat="1" ht="18" customHeight="1" x14ac:dyDescent="0.25">
      <c r="A26" s="152" t="s">
        <v>524</v>
      </c>
      <c r="B26" s="152"/>
      <c r="C26" s="152"/>
      <c r="D26" s="152"/>
      <c r="E26" s="152"/>
      <c r="F26" s="152"/>
      <c r="G26" s="152"/>
      <c r="H26" s="152"/>
      <c r="I26" s="152"/>
      <c r="J26" s="152"/>
      <c r="K26" s="152"/>
      <c r="L26" s="152"/>
      <c r="M26" s="152"/>
      <c r="N26" s="152"/>
      <c r="O26" s="152"/>
      <c r="P26" s="152"/>
      <c r="Q26" s="127"/>
      <c r="R26" s="127"/>
      <c r="S26" s="127"/>
      <c r="T26" s="127"/>
      <c r="U26" s="127"/>
      <c r="V26" s="127"/>
    </row>
    <row r="27" spans="1:22" s="132" customFormat="1" ht="15.75" x14ac:dyDescent="0.25">
      <c r="A27" s="133" t="s">
        <v>525</v>
      </c>
      <c r="B27" s="134"/>
      <c r="C27" s="134"/>
      <c r="D27" s="134"/>
      <c r="E27" s="134"/>
      <c r="F27" s="134"/>
      <c r="G27" s="134"/>
      <c r="H27" s="134"/>
      <c r="I27" s="134"/>
      <c r="J27" s="134"/>
      <c r="K27" s="134"/>
      <c r="L27" s="134"/>
      <c r="M27" s="134"/>
      <c r="N27" s="127"/>
      <c r="O27" s="127"/>
      <c r="P27" s="127"/>
      <c r="Q27" s="127"/>
      <c r="R27" s="127"/>
      <c r="S27" s="127"/>
      <c r="T27" s="127"/>
      <c r="U27" s="127"/>
      <c r="V27" s="127"/>
    </row>
    <row r="28" spans="1:22" s="132" customFormat="1" ht="65.25" customHeight="1" x14ac:dyDescent="0.25">
      <c r="A28" s="145" t="s">
        <v>526</v>
      </c>
      <c r="B28" s="145"/>
      <c r="C28" s="145"/>
      <c r="D28" s="145"/>
      <c r="E28" s="145"/>
      <c r="F28" s="145"/>
      <c r="G28" s="145"/>
      <c r="H28" s="145"/>
      <c r="I28" s="145"/>
      <c r="J28" s="145"/>
      <c r="K28" s="145"/>
      <c r="L28" s="145"/>
      <c r="M28" s="145"/>
      <c r="N28" s="145"/>
      <c r="O28" s="145"/>
      <c r="P28" s="145"/>
      <c r="Q28" s="127"/>
      <c r="R28" s="127"/>
      <c r="S28" s="127"/>
      <c r="T28" s="127"/>
      <c r="U28" s="127"/>
      <c r="V28" s="127"/>
    </row>
    <row r="29" spans="1:22" s="108" customFormat="1" ht="19.5" thickBot="1" x14ac:dyDescent="0.35">
      <c r="A29" s="115"/>
      <c r="B29" s="115"/>
      <c r="C29" s="115"/>
      <c r="D29" s="115"/>
      <c r="E29" s="115"/>
      <c r="F29" s="115"/>
      <c r="G29" s="115"/>
      <c r="H29" s="115"/>
      <c r="I29" s="127"/>
      <c r="J29" s="127"/>
      <c r="K29" s="127"/>
      <c r="L29" s="127"/>
      <c r="M29" s="127"/>
      <c r="N29" s="127"/>
      <c r="O29" s="135"/>
      <c r="P29" s="135"/>
      <c r="Q29" s="127"/>
      <c r="R29" s="127"/>
      <c r="S29" s="127"/>
      <c r="T29" s="127"/>
      <c r="U29" s="127"/>
      <c r="V29" s="127"/>
    </row>
    <row r="30" spans="1:22" s="108" customFormat="1" ht="18" customHeight="1" thickTop="1" thickBot="1" x14ac:dyDescent="0.35">
      <c r="A30" s="146" t="s">
        <v>527</v>
      </c>
      <c r="B30" s="147"/>
      <c r="C30" s="147"/>
      <c r="D30" s="147"/>
      <c r="E30" s="147"/>
      <c r="F30" s="147"/>
      <c r="G30" s="147"/>
      <c r="H30" s="147"/>
      <c r="I30" s="147"/>
      <c r="J30" s="147"/>
      <c r="K30" s="147"/>
      <c r="L30" s="147"/>
      <c r="M30" s="147"/>
      <c r="N30" s="148"/>
      <c r="O30" s="135"/>
      <c r="P30" s="135"/>
      <c r="Q30" s="135"/>
      <c r="R30" s="135"/>
      <c r="S30" s="135"/>
      <c r="T30" s="135"/>
      <c r="U30" s="127"/>
      <c r="V30" s="127"/>
    </row>
    <row r="31" spans="1:22" s="108" customFormat="1" ht="16.5" thickTop="1" x14ac:dyDescent="0.25">
      <c r="A31" s="150" t="s">
        <v>528</v>
      </c>
      <c r="B31" s="150"/>
      <c r="C31" s="150"/>
      <c r="D31" s="150"/>
      <c r="E31" s="115"/>
      <c r="F31" s="115"/>
      <c r="G31" s="115"/>
      <c r="H31" s="115"/>
      <c r="I31" s="127"/>
      <c r="J31" s="127"/>
      <c r="K31" s="127"/>
      <c r="L31" s="127"/>
      <c r="M31" s="127"/>
      <c r="N31" s="127"/>
      <c r="O31" s="127"/>
      <c r="P31" s="127"/>
      <c r="Q31" s="127"/>
      <c r="R31" s="127"/>
      <c r="S31" s="127"/>
      <c r="T31" s="127"/>
      <c r="U31" s="127"/>
      <c r="V31" s="127"/>
    </row>
    <row r="32" spans="1:22" s="108" customFormat="1" ht="30" customHeight="1" x14ac:dyDescent="0.25">
      <c r="A32" s="142" t="s">
        <v>529</v>
      </c>
      <c r="B32" s="142"/>
      <c r="C32" s="142"/>
      <c r="D32" s="142"/>
      <c r="E32" s="142"/>
      <c r="F32" s="142"/>
      <c r="G32" s="142"/>
      <c r="H32" s="142"/>
      <c r="I32" s="142"/>
      <c r="J32" s="142"/>
      <c r="K32" s="142"/>
      <c r="L32" s="142"/>
      <c r="M32" s="142"/>
      <c r="N32" s="142"/>
      <c r="O32" s="142"/>
      <c r="P32" s="142"/>
      <c r="Q32" s="127"/>
      <c r="R32" s="127"/>
      <c r="S32" s="127"/>
      <c r="T32" s="127"/>
      <c r="U32" s="127"/>
      <c r="V32" s="127"/>
    </row>
    <row r="33" spans="1:22" s="108" customFormat="1" ht="18" customHeight="1" x14ac:dyDescent="0.25">
      <c r="A33" s="142" t="s">
        <v>530</v>
      </c>
      <c r="B33" s="142"/>
      <c r="C33" s="142"/>
      <c r="D33" s="142"/>
      <c r="E33" s="142"/>
      <c r="F33" s="142"/>
      <c r="G33" s="142"/>
      <c r="H33" s="142"/>
      <c r="I33" s="142"/>
      <c r="J33" s="142"/>
      <c r="K33" s="142"/>
      <c r="L33" s="142"/>
      <c r="M33" s="142"/>
      <c r="N33" s="142"/>
      <c r="O33" s="142"/>
      <c r="P33" s="142"/>
      <c r="Q33" s="127"/>
      <c r="R33" s="127"/>
      <c r="S33" s="127"/>
      <c r="T33" s="127"/>
      <c r="U33" s="127"/>
      <c r="V33" s="127"/>
    </row>
    <row r="34" spans="1:22" s="108" customFormat="1" ht="30" customHeight="1" x14ac:dyDescent="0.25">
      <c r="A34" s="142" t="s">
        <v>531</v>
      </c>
      <c r="B34" s="142"/>
      <c r="C34" s="142"/>
      <c r="D34" s="142"/>
      <c r="E34" s="142"/>
      <c r="F34" s="142"/>
      <c r="G34" s="142"/>
      <c r="H34" s="142"/>
      <c r="I34" s="142"/>
      <c r="J34" s="142"/>
      <c r="K34" s="142"/>
      <c r="L34" s="142"/>
      <c r="M34" s="142"/>
      <c r="N34" s="142"/>
      <c r="O34" s="142"/>
      <c r="P34" s="142"/>
      <c r="Q34" s="127"/>
      <c r="R34" s="127"/>
      <c r="S34" s="127"/>
      <c r="T34" s="127"/>
      <c r="U34" s="127"/>
      <c r="V34" s="127"/>
    </row>
    <row r="35" spans="1:22" s="108" customFormat="1" ht="19.5" customHeight="1" x14ac:dyDescent="0.25">
      <c r="A35" s="136" t="s">
        <v>525</v>
      </c>
      <c r="B35" s="137"/>
      <c r="C35" s="137"/>
      <c r="D35" s="137"/>
      <c r="E35" s="137"/>
      <c r="F35" s="137"/>
      <c r="G35" s="137"/>
      <c r="H35" s="137"/>
      <c r="I35" s="137"/>
      <c r="J35" s="137"/>
      <c r="K35" s="137"/>
      <c r="L35" s="137"/>
      <c r="M35" s="137"/>
      <c r="N35" s="137"/>
      <c r="O35" s="137"/>
      <c r="P35" s="137"/>
      <c r="Q35" s="127"/>
      <c r="R35" s="127"/>
      <c r="S35" s="127"/>
      <c r="T35" s="127"/>
      <c r="U35" s="127"/>
      <c r="V35" s="127"/>
    </row>
    <row r="36" spans="1:22" s="108" customFormat="1" ht="17.25" customHeight="1" x14ac:dyDescent="0.25">
      <c r="A36" s="143" t="s">
        <v>532</v>
      </c>
      <c r="B36" s="143"/>
      <c r="C36" s="143"/>
      <c r="D36" s="143"/>
      <c r="E36" s="143"/>
      <c r="F36" s="143"/>
      <c r="G36" s="143"/>
      <c r="H36" s="143"/>
      <c r="I36" s="143"/>
      <c r="J36" s="143"/>
      <c r="K36" s="143"/>
      <c r="L36" s="143"/>
      <c r="M36" s="143"/>
      <c r="N36" s="143"/>
      <c r="O36" s="143"/>
      <c r="P36" s="143"/>
      <c r="Q36" s="127"/>
      <c r="R36" s="127"/>
      <c r="S36" s="127"/>
      <c r="T36" s="127"/>
      <c r="U36" s="127"/>
      <c r="V36" s="127"/>
    </row>
    <row r="37" spans="1:22" s="119" customFormat="1" ht="18" customHeight="1" x14ac:dyDescent="0.25">
      <c r="A37" s="144" t="s">
        <v>502</v>
      </c>
      <c r="B37" s="144"/>
      <c r="C37" s="144"/>
      <c r="D37" s="144"/>
      <c r="E37" s="144"/>
      <c r="F37" s="144"/>
      <c r="G37" s="144"/>
      <c r="H37" s="144"/>
      <c r="I37" s="144"/>
      <c r="J37" s="144"/>
      <c r="K37" s="144"/>
      <c r="L37" s="144"/>
      <c r="M37" s="144"/>
      <c r="N37" s="144"/>
      <c r="O37" s="144"/>
      <c r="P37" s="144"/>
      <c r="Q37" s="127"/>
      <c r="R37" s="127"/>
      <c r="S37" s="127"/>
      <c r="T37" s="127"/>
      <c r="U37" s="127"/>
      <c r="V37" s="127"/>
    </row>
    <row r="38" spans="1:22" s="119" customFormat="1" ht="17.25" customHeight="1" x14ac:dyDescent="0.25">
      <c r="A38" s="145" t="s">
        <v>533</v>
      </c>
      <c r="B38" s="145"/>
      <c r="C38" s="145"/>
      <c r="D38" s="145"/>
      <c r="E38" s="145"/>
      <c r="F38" s="145"/>
      <c r="G38" s="145"/>
      <c r="H38" s="145"/>
      <c r="I38" s="145"/>
      <c r="J38" s="145"/>
      <c r="K38" s="145"/>
      <c r="L38" s="145"/>
      <c r="M38" s="145"/>
      <c r="N38" s="145"/>
      <c r="O38" s="145"/>
      <c r="P38" s="145"/>
      <c r="Q38" s="127"/>
      <c r="R38" s="127"/>
      <c r="S38" s="127"/>
      <c r="T38" s="127"/>
      <c r="U38" s="127"/>
      <c r="V38" s="127"/>
    </row>
    <row r="39" spans="1:22" s="119" customFormat="1" ht="18.75" x14ac:dyDescent="0.3">
      <c r="A39" s="138"/>
      <c r="B39" s="138"/>
      <c r="C39" s="138"/>
      <c r="D39" s="138"/>
      <c r="E39" s="138"/>
      <c r="F39" s="138"/>
      <c r="G39" s="138"/>
      <c r="H39" s="138"/>
      <c r="I39" s="138"/>
      <c r="J39" s="138"/>
      <c r="K39" s="138"/>
      <c r="L39" s="138"/>
      <c r="M39" s="138"/>
      <c r="N39" s="138"/>
      <c r="O39" s="138"/>
      <c r="P39" s="138"/>
      <c r="Q39" s="127"/>
      <c r="R39" s="127"/>
      <c r="S39" s="127"/>
      <c r="T39" s="127"/>
      <c r="U39" s="127"/>
      <c r="V39" s="127"/>
    </row>
    <row r="40" spans="1:22" s="119" customFormat="1" ht="18.75" x14ac:dyDescent="0.3">
      <c r="A40" s="149" t="s">
        <v>534</v>
      </c>
      <c r="B40" s="149"/>
      <c r="C40" s="149"/>
      <c r="D40" s="149"/>
      <c r="E40" s="138"/>
      <c r="F40" s="138"/>
      <c r="G40" s="138"/>
      <c r="H40" s="138"/>
      <c r="I40" s="138"/>
      <c r="J40" s="138"/>
      <c r="K40" s="138"/>
      <c r="L40" s="138"/>
      <c r="M40" s="138"/>
      <c r="N40" s="138"/>
      <c r="O40" s="138"/>
      <c r="P40" s="138"/>
      <c r="Q40" s="127"/>
      <c r="R40" s="127"/>
      <c r="S40" s="127"/>
      <c r="T40" s="127"/>
      <c r="U40" s="127"/>
      <c r="V40" s="127"/>
    </row>
    <row r="41" spans="1:22" s="119" customFormat="1" ht="30.75" customHeight="1" x14ac:dyDescent="0.25">
      <c r="A41" s="142" t="s">
        <v>535</v>
      </c>
      <c r="B41" s="142"/>
      <c r="C41" s="142"/>
      <c r="D41" s="142"/>
      <c r="E41" s="142"/>
      <c r="F41" s="142"/>
      <c r="G41" s="142"/>
      <c r="H41" s="142"/>
      <c r="I41" s="142"/>
      <c r="J41" s="142"/>
      <c r="K41" s="142"/>
      <c r="L41" s="142"/>
      <c r="M41" s="142"/>
      <c r="N41" s="142"/>
      <c r="O41" s="142"/>
      <c r="P41" s="142"/>
      <c r="Q41" s="127"/>
      <c r="R41" s="127"/>
      <c r="S41" s="127"/>
      <c r="T41" s="127"/>
      <c r="U41" s="127"/>
      <c r="V41" s="127"/>
    </row>
    <row r="42" spans="1:22" s="119" customFormat="1" ht="15.75" customHeight="1" x14ac:dyDescent="0.25">
      <c r="A42" s="142" t="s">
        <v>536</v>
      </c>
      <c r="B42" s="142"/>
      <c r="C42" s="142"/>
      <c r="D42" s="142"/>
      <c r="E42" s="142"/>
      <c r="F42" s="142"/>
      <c r="G42" s="142"/>
      <c r="H42" s="142"/>
      <c r="I42" s="142"/>
      <c r="J42" s="142"/>
      <c r="K42" s="142"/>
      <c r="L42" s="142"/>
      <c r="M42" s="142"/>
      <c r="N42" s="142"/>
      <c r="O42" s="142"/>
      <c r="P42" s="142"/>
      <c r="Q42" s="127"/>
      <c r="R42" s="127"/>
      <c r="S42" s="127"/>
      <c r="T42" s="127"/>
      <c r="U42" s="127"/>
      <c r="V42" s="127"/>
    </row>
    <row r="43" spans="1:22" s="119" customFormat="1" ht="36.75" customHeight="1" x14ac:dyDescent="0.25">
      <c r="A43" s="142" t="s">
        <v>537</v>
      </c>
      <c r="B43" s="142"/>
      <c r="C43" s="142"/>
      <c r="D43" s="142"/>
      <c r="E43" s="142"/>
      <c r="F43" s="142"/>
      <c r="G43" s="142"/>
      <c r="H43" s="142"/>
      <c r="I43" s="142"/>
      <c r="J43" s="142"/>
      <c r="K43" s="142"/>
      <c r="L43" s="142"/>
      <c r="M43" s="142"/>
      <c r="N43" s="142"/>
      <c r="O43" s="142"/>
      <c r="P43" s="142"/>
      <c r="Q43" s="127"/>
      <c r="R43" s="127"/>
      <c r="S43" s="127"/>
      <c r="T43" s="127"/>
      <c r="U43" s="127"/>
      <c r="V43" s="127"/>
    </row>
    <row r="44" spans="1:22" s="119" customFormat="1" ht="19.5" customHeight="1" x14ac:dyDescent="0.25">
      <c r="A44" s="142" t="s">
        <v>538</v>
      </c>
      <c r="B44" s="142"/>
      <c r="C44" s="142"/>
      <c r="D44" s="142"/>
      <c r="E44" s="142"/>
      <c r="F44" s="142"/>
      <c r="G44" s="142"/>
      <c r="H44" s="142"/>
      <c r="I44" s="142"/>
      <c r="J44" s="142"/>
      <c r="K44" s="142"/>
      <c r="L44" s="142"/>
      <c r="M44" s="142"/>
      <c r="N44" s="142"/>
      <c r="O44" s="142"/>
      <c r="P44" s="142"/>
      <c r="Q44" s="127"/>
      <c r="R44" s="127"/>
      <c r="S44" s="127"/>
      <c r="T44" s="127"/>
      <c r="U44" s="127"/>
      <c r="V44" s="127"/>
    </row>
    <row r="45" spans="1:22" s="119" customFormat="1" ht="19.5" customHeight="1" x14ac:dyDescent="0.25">
      <c r="A45" s="142" t="s">
        <v>539</v>
      </c>
      <c r="B45" s="142"/>
      <c r="C45" s="142"/>
      <c r="D45" s="142"/>
      <c r="E45" s="142"/>
      <c r="F45" s="142"/>
      <c r="G45" s="142"/>
      <c r="H45" s="142"/>
      <c r="I45" s="142"/>
      <c r="J45" s="142"/>
      <c r="K45" s="142"/>
      <c r="L45" s="142"/>
      <c r="M45" s="142"/>
      <c r="N45" s="142"/>
      <c r="O45" s="142"/>
      <c r="P45" s="142"/>
      <c r="Q45" s="127"/>
      <c r="R45" s="127"/>
      <c r="S45" s="127"/>
      <c r="T45" s="127"/>
      <c r="U45" s="127"/>
      <c r="V45" s="127"/>
    </row>
    <row r="46" spans="1:22" ht="15.75" x14ac:dyDescent="0.25">
      <c r="A46" s="136" t="s">
        <v>525</v>
      </c>
      <c r="B46" s="137"/>
      <c r="C46" s="137"/>
      <c r="D46" s="137"/>
      <c r="E46" s="137"/>
      <c r="F46" s="137"/>
      <c r="G46" s="137"/>
      <c r="H46" s="137"/>
      <c r="I46" s="137"/>
      <c r="J46" s="137"/>
      <c r="K46" s="137"/>
      <c r="L46" s="137"/>
      <c r="M46" s="137"/>
      <c r="N46" s="137"/>
      <c r="O46" s="137"/>
      <c r="P46" s="137"/>
    </row>
    <row r="47" spans="1:22" ht="15" customHeight="1" x14ac:dyDescent="0.25">
      <c r="A47" s="143" t="s">
        <v>501</v>
      </c>
      <c r="B47" s="143"/>
      <c r="C47" s="143"/>
      <c r="D47" s="143"/>
      <c r="E47" s="143"/>
      <c r="F47" s="143"/>
      <c r="G47" s="143"/>
      <c r="H47" s="143"/>
      <c r="I47" s="143"/>
      <c r="J47" s="143"/>
      <c r="K47" s="143"/>
      <c r="L47" s="143"/>
      <c r="M47" s="143"/>
      <c r="N47" s="143"/>
      <c r="O47" s="143"/>
      <c r="P47" s="143"/>
    </row>
    <row r="48" spans="1:22" ht="15" customHeight="1" x14ac:dyDescent="0.25">
      <c r="A48" s="144" t="s">
        <v>540</v>
      </c>
      <c r="B48" s="144"/>
      <c r="C48" s="144"/>
      <c r="D48" s="144"/>
      <c r="E48" s="144"/>
      <c r="F48" s="144"/>
      <c r="G48" s="144"/>
      <c r="H48" s="144"/>
      <c r="I48" s="144"/>
      <c r="J48" s="144"/>
      <c r="K48" s="144"/>
      <c r="L48" s="144"/>
      <c r="M48" s="144"/>
      <c r="N48" s="144"/>
      <c r="O48" s="144"/>
      <c r="P48" s="144"/>
    </row>
    <row r="49" spans="1:22" ht="17.25" customHeight="1" x14ac:dyDescent="0.25">
      <c r="A49" s="145" t="s">
        <v>541</v>
      </c>
      <c r="B49" s="145"/>
      <c r="C49" s="145"/>
      <c r="D49" s="145"/>
      <c r="E49" s="145"/>
      <c r="F49" s="145"/>
      <c r="G49" s="145"/>
      <c r="H49" s="145"/>
      <c r="I49" s="145"/>
      <c r="J49" s="145"/>
      <c r="K49" s="145"/>
      <c r="L49" s="145"/>
      <c r="M49" s="145"/>
      <c r="N49" s="145"/>
      <c r="O49" s="145"/>
      <c r="P49" s="145"/>
    </row>
    <row r="50" spans="1:22" ht="15.75" thickBot="1" x14ac:dyDescent="0.3"/>
    <row r="51" spans="1:22" s="108" customFormat="1" ht="18" customHeight="1" thickTop="1" thickBot="1" x14ac:dyDescent="0.35">
      <c r="A51" s="146" t="s">
        <v>542</v>
      </c>
      <c r="B51" s="147"/>
      <c r="C51" s="147"/>
      <c r="D51" s="147"/>
      <c r="E51" s="147"/>
      <c r="F51" s="147"/>
      <c r="G51" s="147"/>
      <c r="H51" s="147"/>
      <c r="I51" s="147"/>
      <c r="J51" s="147"/>
      <c r="K51" s="147"/>
      <c r="L51" s="147"/>
      <c r="M51" s="147"/>
      <c r="N51" s="148"/>
      <c r="O51" s="135"/>
      <c r="P51" s="135"/>
      <c r="Q51" s="135"/>
      <c r="R51" s="135"/>
      <c r="S51" s="135"/>
      <c r="T51" s="135"/>
      <c r="U51" s="127"/>
      <c r="V51" s="127"/>
    </row>
    <row r="52" spans="1:22" s="119" customFormat="1" ht="64.5" customHeight="1" thickTop="1" x14ac:dyDescent="0.25">
      <c r="A52" s="142" t="s">
        <v>543</v>
      </c>
      <c r="B52" s="142"/>
      <c r="C52" s="142"/>
      <c r="D52" s="142"/>
      <c r="E52" s="142"/>
      <c r="F52" s="142"/>
      <c r="G52" s="142"/>
      <c r="H52" s="142"/>
      <c r="I52" s="142"/>
      <c r="J52" s="142"/>
      <c r="K52" s="142"/>
      <c r="L52" s="142"/>
      <c r="M52" s="142"/>
      <c r="N52" s="142"/>
      <c r="O52" s="142"/>
      <c r="P52" s="142"/>
      <c r="Q52" s="127"/>
      <c r="R52" s="127"/>
      <c r="S52" s="127"/>
      <c r="T52" s="127"/>
      <c r="U52" s="127"/>
      <c r="V52" s="127"/>
    </row>
    <row r="53" spans="1:22" s="119" customFormat="1" ht="30.75" customHeight="1" x14ac:dyDescent="0.25">
      <c r="A53" s="142" t="s">
        <v>544</v>
      </c>
      <c r="B53" s="142"/>
      <c r="C53" s="142"/>
      <c r="D53" s="142"/>
      <c r="E53" s="142"/>
      <c r="F53" s="142"/>
      <c r="G53" s="142"/>
      <c r="H53" s="142"/>
      <c r="I53" s="142"/>
      <c r="J53" s="142"/>
      <c r="K53" s="142"/>
      <c r="L53" s="142"/>
      <c r="M53" s="142"/>
      <c r="N53" s="142"/>
      <c r="O53" s="142"/>
      <c r="P53" s="142"/>
      <c r="Q53" s="127"/>
      <c r="R53" s="127"/>
      <c r="S53" s="127"/>
      <c r="T53" s="127"/>
      <c r="U53" s="127"/>
      <c r="V53" s="127"/>
    </row>
    <row r="54" spans="1:22" s="119" customFormat="1" ht="15.75" customHeight="1" x14ac:dyDescent="0.25">
      <c r="A54" s="142" t="s">
        <v>545</v>
      </c>
      <c r="B54" s="142"/>
      <c r="C54" s="142"/>
      <c r="D54" s="142"/>
      <c r="E54" s="142"/>
      <c r="F54" s="142"/>
      <c r="G54" s="142"/>
      <c r="H54" s="142"/>
      <c r="I54" s="142"/>
      <c r="J54" s="142"/>
      <c r="K54" s="142"/>
      <c r="L54" s="142"/>
      <c r="M54" s="142"/>
      <c r="N54" s="142"/>
      <c r="O54" s="142"/>
      <c r="P54" s="142"/>
      <c r="Q54" s="127"/>
      <c r="R54" s="127"/>
      <c r="S54" s="127"/>
      <c r="T54" s="127"/>
      <c r="U54" s="127"/>
      <c r="V54" s="127"/>
    </row>
    <row r="55" spans="1:22" s="119" customFormat="1" ht="15.75" customHeight="1" x14ac:dyDescent="0.25">
      <c r="A55" s="142" t="s">
        <v>546</v>
      </c>
      <c r="B55" s="142"/>
      <c r="C55" s="142"/>
      <c r="D55" s="142"/>
      <c r="E55" s="142"/>
      <c r="F55" s="142"/>
      <c r="G55" s="142"/>
      <c r="H55" s="142"/>
      <c r="I55" s="142"/>
      <c r="J55" s="142"/>
      <c r="K55" s="142"/>
      <c r="L55" s="142"/>
      <c r="M55" s="142"/>
      <c r="N55" s="142"/>
      <c r="O55" s="142"/>
      <c r="P55" s="142"/>
      <c r="Q55" s="127"/>
      <c r="R55" s="127"/>
      <c r="S55" s="127"/>
      <c r="T55" s="127"/>
      <c r="U55" s="127"/>
      <c r="V55" s="127"/>
    </row>
    <row r="56" spans="1:22" s="119" customFormat="1" ht="15.75" customHeight="1" x14ac:dyDescent="0.25">
      <c r="A56" s="142" t="s">
        <v>547</v>
      </c>
      <c r="B56" s="142"/>
      <c r="C56" s="142"/>
      <c r="D56" s="142"/>
      <c r="E56" s="142"/>
      <c r="F56" s="142"/>
      <c r="G56" s="142"/>
      <c r="H56" s="142"/>
      <c r="I56" s="142"/>
      <c r="J56" s="142"/>
      <c r="K56" s="142"/>
      <c r="L56" s="142"/>
      <c r="M56" s="142"/>
      <c r="N56" s="142"/>
      <c r="O56" s="142"/>
      <c r="P56" s="142"/>
      <c r="Q56" s="127"/>
      <c r="R56" s="127"/>
      <c r="S56" s="127"/>
      <c r="T56" s="127"/>
      <c r="U56" s="127"/>
      <c r="V56" s="127"/>
    </row>
    <row r="57" spans="1:22" s="119" customFormat="1" ht="15.75" customHeight="1" x14ac:dyDescent="0.25">
      <c r="A57" s="137"/>
      <c r="B57" s="137"/>
      <c r="C57" s="137"/>
      <c r="D57" s="137"/>
      <c r="E57" s="137"/>
      <c r="F57" s="137"/>
      <c r="G57" s="137"/>
      <c r="H57" s="137"/>
      <c r="I57" s="137"/>
      <c r="J57" s="137"/>
      <c r="K57" s="137"/>
      <c r="L57" s="137"/>
      <c r="M57" s="137"/>
      <c r="N57" s="137"/>
      <c r="O57" s="137"/>
      <c r="P57" s="137"/>
      <c r="Q57" s="127"/>
      <c r="R57" s="127"/>
      <c r="S57" s="127"/>
      <c r="T57" s="127"/>
      <c r="U57" s="127"/>
      <c r="V57" s="127"/>
    </row>
    <row r="58" spans="1:22" ht="15.75" x14ac:dyDescent="0.25">
      <c r="A58" s="136" t="s">
        <v>525</v>
      </c>
    </row>
    <row r="59" spans="1:22" ht="15.75" customHeight="1" x14ac:dyDescent="0.25">
      <c r="A59" s="141" t="s">
        <v>548</v>
      </c>
      <c r="B59" s="141"/>
      <c r="C59" s="141"/>
      <c r="D59" s="141"/>
      <c r="E59" s="141"/>
      <c r="F59" s="141"/>
      <c r="G59" s="141"/>
      <c r="H59" s="141"/>
      <c r="I59" s="141"/>
      <c r="J59" s="141"/>
      <c r="K59" s="141"/>
      <c r="L59" s="141"/>
      <c r="M59" s="141"/>
      <c r="N59" s="141"/>
      <c r="O59" s="141"/>
      <c r="P59" s="141"/>
    </row>
    <row r="60" spans="1:22" x14ac:dyDescent="0.25">
      <c r="A60" s="139" t="s">
        <v>549</v>
      </c>
      <c r="B60" s="139"/>
      <c r="C60" s="139"/>
      <c r="D60" s="139"/>
      <c r="E60" s="139"/>
      <c r="F60" s="139"/>
      <c r="G60" s="139"/>
      <c r="H60" s="139"/>
      <c r="I60" s="139"/>
    </row>
    <row r="61" spans="1:22" x14ac:dyDescent="0.25">
      <c r="A61" s="140" t="s">
        <v>550</v>
      </c>
      <c r="B61" s="140"/>
      <c r="C61" s="140"/>
      <c r="D61" s="140"/>
      <c r="E61" s="140"/>
      <c r="F61" s="140"/>
      <c r="G61" s="140"/>
      <c r="H61" s="140"/>
      <c r="I61" s="140"/>
      <c r="J61" s="140"/>
      <c r="K61" s="140"/>
      <c r="L61" s="140"/>
      <c r="M61" s="140"/>
      <c r="N61" s="140"/>
      <c r="O61" s="140"/>
      <c r="P61" s="140"/>
    </row>
    <row r="62" spans="1:22" x14ac:dyDescent="0.25">
      <c r="A62" s="98" t="s">
        <v>551</v>
      </c>
    </row>
    <row r="63" spans="1:22" ht="33" customHeight="1" x14ac:dyDescent="0.25">
      <c r="A63" s="141" t="s">
        <v>552</v>
      </c>
      <c r="B63" s="141"/>
      <c r="C63" s="141"/>
      <c r="D63" s="141"/>
      <c r="E63" s="141"/>
      <c r="F63" s="141"/>
      <c r="G63" s="141"/>
      <c r="H63" s="141"/>
      <c r="I63" s="141"/>
      <c r="J63" s="141"/>
      <c r="K63" s="141"/>
      <c r="L63" s="141"/>
      <c r="M63" s="141"/>
      <c r="N63" s="141"/>
      <c r="O63" s="141"/>
      <c r="P63" s="141"/>
    </row>
  </sheetData>
  <sheetProtection password="CD54" sheet="1" objects="1" scenarios="1"/>
  <mergeCells count="45">
    <mergeCell ref="A9:N9"/>
    <mergeCell ref="A1:C4"/>
    <mergeCell ref="E3:I3"/>
    <mergeCell ref="E4:H4"/>
    <mergeCell ref="A6:E6"/>
    <mergeCell ref="D7:H7"/>
    <mergeCell ref="A11:P11"/>
    <mergeCell ref="A12:H12"/>
    <mergeCell ref="A18:H18"/>
    <mergeCell ref="A19:P19"/>
    <mergeCell ref="A20:K20"/>
    <mergeCell ref="L20:P20"/>
    <mergeCell ref="A36:P36"/>
    <mergeCell ref="A22:F22"/>
    <mergeCell ref="A23:P23"/>
    <mergeCell ref="A24:M24"/>
    <mergeCell ref="A25:M25"/>
    <mergeCell ref="A26:P26"/>
    <mergeCell ref="A28:P28"/>
    <mergeCell ref="A30:N30"/>
    <mergeCell ref="A31:D31"/>
    <mergeCell ref="A32:P32"/>
    <mergeCell ref="A33:P33"/>
    <mergeCell ref="A34:P34"/>
    <mergeCell ref="A51:N51"/>
    <mergeCell ref="A37:P37"/>
    <mergeCell ref="A38:P38"/>
    <mergeCell ref="A40:D40"/>
    <mergeCell ref="A41:P41"/>
    <mergeCell ref="A42:P42"/>
    <mergeCell ref="A43:P43"/>
    <mergeCell ref="A44:P44"/>
    <mergeCell ref="A45:P45"/>
    <mergeCell ref="A47:P47"/>
    <mergeCell ref="A48:P48"/>
    <mergeCell ref="A49:P49"/>
    <mergeCell ref="A60:I60"/>
    <mergeCell ref="A61:P61"/>
    <mergeCell ref="A63:P63"/>
    <mergeCell ref="A52:P52"/>
    <mergeCell ref="A53:P53"/>
    <mergeCell ref="A54:P54"/>
    <mergeCell ref="A55:P55"/>
    <mergeCell ref="A56:P56"/>
    <mergeCell ref="A59:P59"/>
  </mergeCells>
  <hyperlinks>
    <hyperlink ref="A12" r:id="rId1"/>
    <hyperlink ref="D7" r:id="rId2"/>
    <hyperlink ref="L20" r:id="rId3"/>
    <hyperlink ref="A60" r:id="rId4"/>
  </hyperlinks>
  <pageMargins left="0.23622047244094491" right="0.23622047244094491" top="0.35433070866141736" bottom="0.35433070866141736" header="0.11811023622047245" footer="0.11811023622047245"/>
  <pageSetup paperSize="9" scale="76" fitToHeight="0" orientation="landscape" r:id="rId5"/>
  <headerFooter scaleWithDoc="0"/>
  <rowBreaks count="2" manualBreakCount="2">
    <brk id="34" max="15" man="1"/>
    <brk id="63" max="15" man="1"/>
  </rowBreaks>
  <colBreaks count="1" manualBreakCount="1">
    <brk id="16" max="1048575" man="1"/>
  </colBreaks>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K64"/>
  <sheetViews>
    <sheetView topLeftCell="A28" zoomScaleNormal="100" workbookViewId="0">
      <selection activeCell="A63" sqref="A63:D63"/>
    </sheetView>
  </sheetViews>
  <sheetFormatPr defaultRowHeight="15" x14ac:dyDescent="0.25"/>
  <cols>
    <col min="1" max="1" width="28" customWidth="1"/>
    <col min="2" max="2" width="17.28515625" customWidth="1"/>
    <col min="3" max="3" width="17.42578125" customWidth="1"/>
  </cols>
  <sheetData>
    <row r="1" spans="1:8" ht="21" x14ac:dyDescent="0.35">
      <c r="A1" s="165" t="s">
        <v>449</v>
      </c>
      <c r="B1" s="165"/>
      <c r="C1" s="165"/>
      <c r="D1" s="84"/>
      <c r="E1" s="84"/>
    </row>
    <row r="2" spans="1:8" s="87" customFormat="1" ht="21.75" thickBot="1" x14ac:dyDescent="0.4">
      <c r="A2" s="89" t="s">
        <v>471</v>
      </c>
      <c r="B2" s="89"/>
      <c r="C2" s="89"/>
      <c r="D2" s="90"/>
      <c r="E2" s="90"/>
      <c r="F2" s="91"/>
      <c r="G2" s="91"/>
      <c r="H2" s="88"/>
    </row>
    <row r="3" spans="1:8" ht="15.75" x14ac:dyDescent="0.25">
      <c r="A3" s="86" t="s">
        <v>362</v>
      </c>
      <c r="B3" s="86" t="s">
        <v>377</v>
      </c>
      <c r="C3" s="85"/>
      <c r="D3" s="166" t="s">
        <v>472</v>
      </c>
      <c r="E3" s="167"/>
      <c r="F3" s="167"/>
      <c r="G3" s="167"/>
      <c r="H3" s="168"/>
    </row>
    <row r="4" spans="1:8" x14ac:dyDescent="0.25">
      <c r="A4" s="80" t="s">
        <v>365</v>
      </c>
      <c r="B4" s="80" t="s">
        <v>366</v>
      </c>
      <c r="C4" s="80" t="s">
        <v>367</v>
      </c>
      <c r="D4" s="169"/>
      <c r="E4" s="170"/>
      <c r="F4" s="170"/>
      <c r="G4" s="170"/>
      <c r="H4" s="171"/>
    </row>
    <row r="5" spans="1:8" x14ac:dyDescent="0.25">
      <c r="A5" s="79" t="s">
        <v>361</v>
      </c>
      <c r="B5" s="82">
        <v>216088</v>
      </c>
      <c r="C5" s="82">
        <f>SUM(B5/2080)</f>
        <v>103.88846153846154</v>
      </c>
      <c r="D5" s="169"/>
      <c r="E5" s="170"/>
      <c r="F5" s="170"/>
      <c r="G5" s="170"/>
      <c r="H5" s="171"/>
    </row>
    <row r="6" spans="1:8" x14ac:dyDescent="0.25">
      <c r="A6" s="79" t="s">
        <v>363</v>
      </c>
      <c r="B6" s="82">
        <v>250148</v>
      </c>
      <c r="C6" s="82">
        <f>SUM(B6/2080)</f>
        <v>120.26346153846154</v>
      </c>
      <c r="D6" s="169"/>
      <c r="E6" s="170"/>
      <c r="F6" s="170"/>
      <c r="G6" s="170"/>
      <c r="H6" s="171"/>
    </row>
    <row r="7" spans="1:8" ht="15.75" thickBot="1" x14ac:dyDescent="0.3">
      <c r="A7" s="79" t="s">
        <v>364</v>
      </c>
      <c r="B7" s="82">
        <v>262656</v>
      </c>
      <c r="C7" s="82">
        <f t="shared" ref="C7" si="0">SUM(B7/2080)</f>
        <v>126.27692307692308</v>
      </c>
      <c r="D7" s="172"/>
      <c r="E7" s="173"/>
      <c r="F7" s="173"/>
      <c r="G7" s="173"/>
      <c r="H7" s="174"/>
    </row>
    <row r="9" spans="1:8" ht="15.75" x14ac:dyDescent="0.25">
      <c r="A9" s="81" t="s">
        <v>368</v>
      </c>
      <c r="B9" s="81" t="s">
        <v>376</v>
      </c>
      <c r="C9" s="78"/>
      <c r="D9" s="78"/>
      <c r="E9" s="78"/>
    </row>
    <row r="10" spans="1:8" x14ac:dyDescent="0.25">
      <c r="A10" s="80" t="s">
        <v>365</v>
      </c>
      <c r="B10" s="80" t="s">
        <v>366</v>
      </c>
      <c r="C10" s="80" t="s">
        <v>367</v>
      </c>
      <c r="D10" s="78"/>
      <c r="E10" s="78"/>
    </row>
    <row r="11" spans="1:8" x14ac:dyDescent="0.25">
      <c r="A11" s="78" t="s">
        <v>369</v>
      </c>
      <c r="B11" s="82">
        <v>86555</v>
      </c>
      <c r="C11" s="82">
        <f>SUM(B11/1976)</f>
        <v>43.803137651821864</v>
      </c>
      <c r="D11" s="78"/>
      <c r="E11" s="78"/>
    </row>
    <row r="12" spans="1:8" x14ac:dyDescent="0.25">
      <c r="A12" s="78" t="s">
        <v>370</v>
      </c>
      <c r="B12" s="82">
        <v>88320</v>
      </c>
      <c r="C12" s="82">
        <f t="shared" ref="C12:C17" si="1">SUM(B12/1976)</f>
        <v>44.696356275303643</v>
      </c>
      <c r="D12" s="78"/>
      <c r="E12" s="78"/>
    </row>
    <row r="13" spans="1:8" x14ac:dyDescent="0.25">
      <c r="A13" s="78" t="s">
        <v>371</v>
      </c>
      <c r="B13" s="82">
        <v>90123</v>
      </c>
      <c r="C13" s="82">
        <f t="shared" si="1"/>
        <v>45.608805668016196</v>
      </c>
      <c r="D13" s="78"/>
      <c r="E13" s="78"/>
    </row>
    <row r="14" spans="1:8" x14ac:dyDescent="0.25">
      <c r="A14" s="78" t="s">
        <v>372</v>
      </c>
      <c r="B14" s="82">
        <v>91962</v>
      </c>
      <c r="C14" s="82">
        <f t="shared" si="1"/>
        <v>46.539473684210527</v>
      </c>
      <c r="D14" s="78"/>
      <c r="E14" s="78"/>
    </row>
    <row r="15" spans="1:8" x14ac:dyDescent="0.25">
      <c r="A15" s="78" t="s">
        <v>373</v>
      </c>
      <c r="B15" s="82">
        <v>103943</v>
      </c>
      <c r="C15" s="82">
        <f t="shared" si="1"/>
        <v>52.602732793522264</v>
      </c>
      <c r="D15" s="78"/>
      <c r="E15" s="78"/>
    </row>
    <row r="16" spans="1:8" x14ac:dyDescent="0.25">
      <c r="A16" s="78" t="s">
        <v>374</v>
      </c>
      <c r="B16" s="82">
        <v>107279</v>
      </c>
      <c r="C16" s="82">
        <f t="shared" si="1"/>
        <v>54.290991902834008</v>
      </c>
      <c r="D16" s="78"/>
      <c r="E16" s="78"/>
    </row>
    <row r="17" spans="1:5" x14ac:dyDescent="0.25">
      <c r="A17" s="78" t="s">
        <v>375</v>
      </c>
      <c r="B17" s="82">
        <v>110723</v>
      </c>
      <c r="C17" s="82">
        <f t="shared" si="1"/>
        <v>56.03390688259109</v>
      </c>
      <c r="D17" s="78"/>
      <c r="E17" s="78"/>
    </row>
    <row r="19" spans="1:5" ht="15.75" x14ac:dyDescent="0.25">
      <c r="A19" s="81" t="s">
        <v>386</v>
      </c>
      <c r="B19" s="81" t="s">
        <v>376</v>
      </c>
      <c r="C19" s="78"/>
    </row>
    <row r="20" spans="1:5" x14ac:dyDescent="0.25">
      <c r="A20" s="93" t="s">
        <v>473</v>
      </c>
      <c r="B20" s="80" t="s">
        <v>366</v>
      </c>
      <c r="C20" s="80" t="s">
        <v>367</v>
      </c>
    </row>
    <row r="21" spans="1:5" x14ac:dyDescent="0.25">
      <c r="A21" s="78" t="s">
        <v>436</v>
      </c>
      <c r="B21" s="82">
        <v>61874</v>
      </c>
      <c r="C21" s="82">
        <f t="shared" ref="C21:C31" si="2">SUM(B21/1976)</f>
        <v>31.312753036437247</v>
      </c>
    </row>
    <row r="22" spans="1:5" x14ac:dyDescent="0.25">
      <c r="A22" s="78" t="s">
        <v>437</v>
      </c>
      <c r="B22" s="82">
        <v>63491</v>
      </c>
      <c r="C22" s="82">
        <f t="shared" si="2"/>
        <v>32.131072874493924</v>
      </c>
    </row>
    <row r="23" spans="1:5" x14ac:dyDescent="0.25">
      <c r="A23" s="78" t="s">
        <v>438</v>
      </c>
      <c r="B23" s="82">
        <v>65205</v>
      </c>
      <c r="C23" s="82">
        <f t="shared" si="2"/>
        <v>32.998481781376519</v>
      </c>
    </row>
    <row r="24" spans="1:5" x14ac:dyDescent="0.25">
      <c r="A24" s="78" t="s">
        <v>439</v>
      </c>
      <c r="B24" s="82">
        <v>67862</v>
      </c>
      <c r="C24" s="82">
        <f t="shared" si="2"/>
        <v>34.343117408906885</v>
      </c>
    </row>
    <row r="25" spans="1:5" x14ac:dyDescent="0.25">
      <c r="A25" s="78" t="s">
        <v>440</v>
      </c>
      <c r="B25" s="82">
        <v>70633</v>
      </c>
      <c r="C25" s="82">
        <f t="shared" si="2"/>
        <v>35.745445344129557</v>
      </c>
    </row>
    <row r="26" spans="1:5" x14ac:dyDescent="0.25">
      <c r="A26" s="78" t="s">
        <v>441</v>
      </c>
      <c r="B26" s="82">
        <v>72711</v>
      </c>
      <c r="C26" s="82">
        <f t="shared" si="2"/>
        <v>36.797064777327932</v>
      </c>
    </row>
    <row r="27" spans="1:5" x14ac:dyDescent="0.25">
      <c r="A27" s="78" t="s">
        <v>442</v>
      </c>
      <c r="B27" s="82">
        <v>75738</v>
      </c>
      <c r="C27" s="82">
        <f t="shared" si="2"/>
        <v>38.328947368421055</v>
      </c>
    </row>
    <row r="28" spans="1:5" x14ac:dyDescent="0.25">
      <c r="A28" s="78" t="s">
        <v>443</v>
      </c>
      <c r="B28" s="82">
        <v>77314</v>
      </c>
      <c r="C28" s="82">
        <f t="shared" si="2"/>
        <v>39.126518218623481</v>
      </c>
    </row>
    <row r="29" spans="1:5" x14ac:dyDescent="0.25">
      <c r="A29" s="78" t="s">
        <v>444</v>
      </c>
      <c r="B29" s="82">
        <v>79477</v>
      </c>
      <c r="C29" s="82">
        <f t="shared" si="2"/>
        <v>40.221153846153847</v>
      </c>
    </row>
    <row r="30" spans="1:5" x14ac:dyDescent="0.25">
      <c r="A30" s="78" t="s">
        <v>445</v>
      </c>
      <c r="B30" s="82">
        <v>81704</v>
      </c>
      <c r="C30" s="82">
        <f t="shared" si="2"/>
        <v>41.348178137651821</v>
      </c>
    </row>
    <row r="31" spans="1:5" x14ac:dyDescent="0.25">
      <c r="A31" s="78" t="s">
        <v>446</v>
      </c>
      <c r="B31" s="82">
        <v>83995</v>
      </c>
      <c r="C31" s="82">
        <f t="shared" si="2"/>
        <v>42.507591093117412</v>
      </c>
    </row>
    <row r="32" spans="1:5" x14ac:dyDescent="0.25">
      <c r="A32" s="78" t="s">
        <v>378</v>
      </c>
      <c r="B32" s="82">
        <v>88411</v>
      </c>
      <c r="C32" s="82">
        <f>SUM(B32/1976)</f>
        <v>44.742408906882588</v>
      </c>
    </row>
    <row r="33" spans="1:5" x14ac:dyDescent="0.25">
      <c r="A33" s="78" t="s">
        <v>379</v>
      </c>
      <c r="B33" s="82">
        <v>91685</v>
      </c>
      <c r="C33" s="82">
        <f t="shared" ref="C33:C39" si="3">SUM(B33/1976)</f>
        <v>46.39929149797571</v>
      </c>
    </row>
    <row r="34" spans="1:5" x14ac:dyDescent="0.25">
      <c r="A34" s="78" t="s">
        <v>380</v>
      </c>
      <c r="B34" s="82">
        <v>96345</v>
      </c>
      <c r="C34" s="82">
        <f t="shared" si="3"/>
        <v>48.757591093117412</v>
      </c>
      <c r="D34" s="78"/>
      <c r="E34" s="78"/>
    </row>
    <row r="35" spans="1:5" x14ac:dyDescent="0.25">
      <c r="A35" s="78" t="s">
        <v>381</v>
      </c>
      <c r="B35" s="82">
        <v>98837</v>
      </c>
      <c r="C35" s="82">
        <f t="shared" si="3"/>
        <v>50.018724696356273</v>
      </c>
      <c r="D35" s="78"/>
      <c r="E35" s="78"/>
    </row>
    <row r="36" spans="1:5" x14ac:dyDescent="0.25">
      <c r="A36" s="78" t="s">
        <v>382</v>
      </c>
      <c r="B36" s="82">
        <v>101991</v>
      </c>
      <c r="C36" s="82">
        <f t="shared" si="3"/>
        <v>51.61487854251012</v>
      </c>
      <c r="D36" s="78"/>
      <c r="E36" s="78"/>
    </row>
    <row r="37" spans="1:5" x14ac:dyDescent="0.25">
      <c r="A37" s="78" t="s">
        <v>383</v>
      </c>
      <c r="B37" s="82">
        <v>105261</v>
      </c>
      <c r="C37" s="82">
        <f t="shared" si="3"/>
        <v>53.26973684210526</v>
      </c>
      <c r="D37" s="78"/>
      <c r="E37" s="78"/>
    </row>
    <row r="38" spans="1:5" x14ac:dyDescent="0.25">
      <c r="A38" s="78" t="s">
        <v>384</v>
      </c>
      <c r="B38" s="82">
        <v>110042</v>
      </c>
      <c r="C38" s="82">
        <f t="shared" si="3"/>
        <v>55.689271255060731</v>
      </c>
      <c r="D38" s="78"/>
      <c r="E38" s="78"/>
    </row>
    <row r="39" spans="1:5" x14ac:dyDescent="0.25">
      <c r="A39" s="78" t="s">
        <v>385</v>
      </c>
      <c r="B39" s="82">
        <v>113958</v>
      </c>
      <c r="C39" s="82">
        <f t="shared" si="3"/>
        <v>57.671052631578945</v>
      </c>
      <c r="D39" s="78"/>
      <c r="E39" s="78"/>
    </row>
    <row r="41" spans="1:5" s="92" customFormat="1" x14ac:dyDescent="0.25">
      <c r="A41" s="95" t="s">
        <v>474</v>
      </c>
      <c r="B41" s="96" t="s">
        <v>366</v>
      </c>
      <c r="C41" s="96" t="s">
        <v>367</v>
      </c>
    </row>
    <row r="42" spans="1:5" s="92" customFormat="1" x14ac:dyDescent="0.25">
      <c r="A42" s="94" t="s">
        <v>475</v>
      </c>
      <c r="B42" s="97">
        <v>68629</v>
      </c>
      <c r="C42" s="99">
        <f t="shared" ref="C42:C61" si="4">SUM(B42/1976)</f>
        <v>34.731275303643727</v>
      </c>
    </row>
    <row r="43" spans="1:5" s="92" customFormat="1" x14ac:dyDescent="0.25">
      <c r="A43" s="94" t="s">
        <v>476</v>
      </c>
      <c r="B43" s="97">
        <v>72711</v>
      </c>
      <c r="C43" s="99">
        <f t="shared" si="4"/>
        <v>36.797064777327932</v>
      </c>
    </row>
    <row r="44" spans="1:5" s="92" customFormat="1" x14ac:dyDescent="0.25">
      <c r="A44" s="94" t="s">
        <v>477</v>
      </c>
      <c r="B44" s="97">
        <v>77314</v>
      </c>
      <c r="C44" s="99">
        <f t="shared" si="4"/>
        <v>39.126518218623481</v>
      </c>
    </row>
    <row r="45" spans="1:5" s="92" customFormat="1" x14ac:dyDescent="0.25">
      <c r="A45" s="94" t="s">
        <v>478</v>
      </c>
      <c r="B45" s="97">
        <v>81704</v>
      </c>
      <c r="C45" s="99">
        <f t="shared" si="4"/>
        <v>41.348178137651821</v>
      </c>
    </row>
    <row r="46" spans="1:5" s="92" customFormat="1" x14ac:dyDescent="0.25">
      <c r="A46" s="94" t="s">
        <v>479</v>
      </c>
      <c r="B46" s="97">
        <v>88411</v>
      </c>
      <c r="C46" s="99">
        <f t="shared" si="4"/>
        <v>44.742408906882588</v>
      </c>
    </row>
    <row r="47" spans="1:5" s="92" customFormat="1" x14ac:dyDescent="0.25">
      <c r="A47" s="94" t="s">
        <v>480</v>
      </c>
      <c r="B47" s="97">
        <v>96345</v>
      </c>
      <c r="C47" s="99">
        <f t="shared" si="4"/>
        <v>48.757591093117412</v>
      </c>
    </row>
    <row r="48" spans="1:5" s="92" customFormat="1" x14ac:dyDescent="0.25">
      <c r="A48" s="94" t="s">
        <v>481</v>
      </c>
      <c r="B48" s="97">
        <v>98837</v>
      </c>
      <c r="C48" s="99">
        <f t="shared" si="4"/>
        <v>50.018724696356273</v>
      </c>
    </row>
    <row r="49" spans="1:11" s="92" customFormat="1" x14ac:dyDescent="0.25">
      <c r="A49" s="94" t="s">
        <v>482</v>
      </c>
      <c r="B49" s="97">
        <v>101991</v>
      </c>
      <c r="C49" s="99">
        <f t="shared" si="4"/>
        <v>51.61487854251012</v>
      </c>
    </row>
    <row r="50" spans="1:11" s="92" customFormat="1" x14ac:dyDescent="0.25">
      <c r="A50" s="94" t="s">
        <v>483</v>
      </c>
      <c r="B50" s="97">
        <v>105261</v>
      </c>
      <c r="C50" s="99">
        <f t="shared" si="4"/>
        <v>53.26973684210526</v>
      </c>
    </row>
    <row r="51" spans="1:11" s="92" customFormat="1" x14ac:dyDescent="0.25">
      <c r="A51" s="94" t="s">
        <v>484</v>
      </c>
      <c r="B51" s="97">
        <v>110042</v>
      </c>
      <c r="C51" s="99">
        <f t="shared" si="4"/>
        <v>55.689271255060731</v>
      </c>
    </row>
    <row r="52" spans="1:11" s="92" customFormat="1" x14ac:dyDescent="0.25">
      <c r="A52" s="94" t="s">
        <v>485</v>
      </c>
      <c r="B52" s="97">
        <v>113958</v>
      </c>
      <c r="C52" s="99">
        <f t="shared" si="4"/>
        <v>57.671052631578945</v>
      </c>
    </row>
    <row r="53" spans="1:11" s="92" customFormat="1" x14ac:dyDescent="0.25">
      <c r="A53" s="94" t="s">
        <v>486</v>
      </c>
      <c r="B53" s="97">
        <v>120302</v>
      </c>
      <c r="C53" s="99">
        <f t="shared" si="4"/>
        <v>60.881578947368418</v>
      </c>
    </row>
    <row r="54" spans="1:11" s="92" customFormat="1" x14ac:dyDescent="0.25">
      <c r="A54" s="94" t="s">
        <v>487</v>
      </c>
      <c r="B54" s="97">
        <v>124437</v>
      </c>
      <c r="C54" s="99">
        <f t="shared" si="4"/>
        <v>62.974190283400809</v>
      </c>
    </row>
    <row r="55" spans="1:11" s="92" customFormat="1" x14ac:dyDescent="0.25">
      <c r="A55" s="94" t="s">
        <v>488</v>
      </c>
      <c r="B55" s="97">
        <v>128972</v>
      </c>
      <c r="C55" s="99">
        <f t="shared" si="4"/>
        <v>65.269230769230774</v>
      </c>
    </row>
    <row r="56" spans="1:11" s="92" customFormat="1" x14ac:dyDescent="0.25">
      <c r="A56" s="94" t="s">
        <v>489</v>
      </c>
      <c r="B56" s="97">
        <v>136497</v>
      </c>
      <c r="C56" s="99">
        <f t="shared" si="4"/>
        <v>69.077429149797567</v>
      </c>
    </row>
    <row r="57" spans="1:11" s="92" customFormat="1" x14ac:dyDescent="0.25">
      <c r="A57" s="94" t="s">
        <v>490</v>
      </c>
      <c r="B57" s="97">
        <v>142324</v>
      </c>
      <c r="C57" s="99">
        <f t="shared" si="4"/>
        <v>72.026315789473685</v>
      </c>
    </row>
    <row r="58" spans="1:11" s="92" customFormat="1" x14ac:dyDescent="0.25">
      <c r="A58" s="94" t="s">
        <v>491</v>
      </c>
      <c r="B58" s="97">
        <v>148255</v>
      </c>
      <c r="C58" s="99">
        <f t="shared" si="4"/>
        <v>75.027834008097173</v>
      </c>
    </row>
    <row r="59" spans="1:11" s="92" customFormat="1" x14ac:dyDescent="0.25">
      <c r="A59" s="94" t="s">
        <v>492</v>
      </c>
      <c r="B59" s="97">
        <v>156921</v>
      </c>
      <c r="C59" s="99">
        <f t="shared" si="4"/>
        <v>79.413461538461533</v>
      </c>
    </row>
    <row r="60" spans="1:11" x14ac:dyDescent="0.25">
      <c r="A60" s="94" t="s">
        <v>493</v>
      </c>
      <c r="B60" s="97">
        <v>162434</v>
      </c>
      <c r="C60" s="99">
        <f t="shared" si="4"/>
        <v>82.203441295546554</v>
      </c>
      <c r="K60" s="92"/>
    </row>
    <row r="61" spans="1:11" x14ac:dyDescent="0.25">
      <c r="A61" s="94" t="s">
        <v>494</v>
      </c>
      <c r="B61" s="97">
        <v>168719</v>
      </c>
      <c r="C61" s="99">
        <f t="shared" si="4"/>
        <v>85.384109311740886</v>
      </c>
    </row>
    <row r="62" spans="1:11" s="98" customFormat="1" x14ac:dyDescent="0.25">
      <c r="B62" s="99"/>
      <c r="C62" s="99"/>
    </row>
    <row r="63" spans="1:11" ht="29.25" customHeight="1" x14ac:dyDescent="0.25">
      <c r="A63" s="141" t="s">
        <v>434</v>
      </c>
      <c r="B63" s="141"/>
      <c r="C63" s="141"/>
      <c r="D63" s="141"/>
      <c r="E63" s="83"/>
    </row>
    <row r="64" spans="1:11" x14ac:dyDescent="0.25">
      <c r="A64" s="139" t="s">
        <v>435</v>
      </c>
      <c r="B64" s="139"/>
      <c r="C64" s="139"/>
      <c r="D64" s="78"/>
      <c r="E64" s="78"/>
    </row>
  </sheetData>
  <mergeCells count="4">
    <mergeCell ref="A63:D63"/>
    <mergeCell ref="A64:C64"/>
    <mergeCell ref="A1:C1"/>
    <mergeCell ref="D3:H7"/>
  </mergeCells>
  <hyperlinks>
    <hyperlink ref="A85" r:id="rId1" display="http://www.health.wa.gov.au/awardsandagreements/  "/>
    <hyperlink ref="A64" r:id="rId2"/>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G17"/>
  <sheetViews>
    <sheetView zoomScale="90" zoomScaleNormal="90" workbookViewId="0">
      <selection activeCell="A18" sqref="A18"/>
    </sheetView>
  </sheetViews>
  <sheetFormatPr defaultRowHeight="15" x14ac:dyDescent="0.25"/>
  <cols>
    <col min="1" max="1" width="63.28515625" customWidth="1"/>
    <col min="2" max="3" width="38.28515625" customWidth="1"/>
    <col min="4" max="4" width="23" customWidth="1"/>
    <col min="5" max="5" width="25.140625" customWidth="1"/>
    <col min="6" max="6" width="25.7109375" customWidth="1"/>
    <col min="7" max="7" width="28.7109375" customWidth="1"/>
    <col min="8" max="8" width="28.140625" customWidth="1"/>
  </cols>
  <sheetData>
    <row r="1" spans="1:7" ht="21" x14ac:dyDescent="0.35">
      <c r="A1" s="62" t="s">
        <v>450</v>
      </c>
      <c r="B1" s="62"/>
    </row>
    <row r="2" spans="1:7" ht="41.25" customHeight="1" x14ac:dyDescent="0.25">
      <c r="A2" s="26" t="s">
        <v>357</v>
      </c>
      <c r="C2" s="61" t="s">
        <v>448</v>
      </c>
      <c r="E2" s="60" t="s">
        <v>447</v>
      </c>
      <c r="F2" s="175" t="s">
        <v>456</v>
      </c>
      <c r="G2" s="175"/>
    </row>
    <row r="3" spans="1:7" ht="45" x14ac:dyDescent="0.25">
      <c r="A3" s="19" t="s">
        <v>455</v>
      </c>
      <c r="B3" s="19" t="s">
        <v>387</v>
      </c>
      <c r="C3" s="19" t="s">
        <v>388</v>
      </c>
      <c r="D3" s="22" t="s">
        <v>359</v>
      </c>
      <c r="E3" s="22" t="s">
        <v>360</v>
      </c>
      <c r="F3" s="22" t="s">
        <v>496</v>
      </c>
      <c r="G3" s="22" t="s">
        <v>497</v>
      </c>
    </row>
    <row r="4" spans="1:7" x14ac:dyDescent="0.25">
      <c r="A4" s="20" t="s">
        <v>194</v>
      </c>
      <c r="B4" s="63" t="s">
        <v>199</v>
      </c>
      <c r="C4" s="20" t="s">
        <v>389</v>
      </c>
      <c r="D4" s="23">
        <v>126.28</v>
      </c>
      <c r="E4" s="32">
        <f>SUM(D4)+(D4*B15)</f>
        <v>156.5872</v>
      </c>
      <c r="F4" s="65">
        <f>SUM(E4)+(E4*B12)</f>
        <v>195.73399999999998</v>
      </c>
      <c r="G4" s="66">
        <v>226.11</v>
      </c>
    </row>
    <row r="5" spans="1:7" x14ac:dyDescent="0.25">
      <c r="A5" s="20" t="s">
        <v>195</v>
      </c>
      <c r="B5" s="63" t="s">
        <v>200</v>
      </c>
      <c r="C5" s="20" t="s">
        <v>200</v>
      </c>
      <c r="D5" s="23">
        <v>103.89</v>
      </c>
      <c r="E5" s="32">
        <f>SUM(D5)+(D5*B15)</f>
        <v>128.8236</v>
      </c>
      <c r="F5" s="65">
        <f>SUM(E5)+(E5*B12)</f>
        <v>161.02949999999998</v>
      </c>
      <c r="G5" s="66">
        <v>199.11</v>
      </c>
    </row>
    <row r="6" spans="1:7" x14ac:dyDescent="0.25">
      <c r="A6" s="20" t="s">
        <v>120</v>
      </c>
      <c r="B6" s="63" t="s">
        <v>202</v>
      </c>
      <c r="C6" t="s">
        <v>391</v>
      </c>
      <c r="D6" s="30">
        <v>46.54</v>
      </c>
      <c r="E6" s="32">
        <f>SUM(D6)+(D6*B15)</f>
        <v>57.709599999999995</v>
      </c>
      <c r="F6" s="65">
        <f>SUM(E6)+(E6*B12)</f>
        <v>72.137</v>
      </c>
      <c r="G6" s="66">
        <v>74.790000000000006</v>
      </c>
    </row>
    <row r="7" spans="1:7" ht="45" x14ac:dyDescent="0.25">
      <c r="A7" s="21" t="s">
        <v>196</v>
      </c>
      <c r="B7" s="64" t="s">
        <v>201</v>
      </c>
      <c r="C7" s="21" t="s">
        <v>390</v>
      </c>
      <c r="D7" s="23">
        <v>48.76</v>
      </c>
      <c r="E7" s="32">
        <f>SUM(D7)+(D7*B15)</f>
        <v>60.462399999999995</v>
      </c>
      <c r="F7" s="65">
        <f>SUM(E7)+(E7*B12)</f>
        <v>75.577999999999989</v>
      </c>
      <c r="G7" s="66">
        <v>82.74</v>
      </c>
    </row>
    <row r="8" spans="1:7" ht="30" x14ac:dyDescent="0.25">
      <c r="A8" s="21" t="s">
        <v>197</v>
      </c>
      <c r="B8" s="63" t="s">
        <v>203</v>
      </c>
      <c r="C8" t="s">
        <v>392</v>
      </c>
      <c r="D8" s="23">
        <v>56.03</v>
      </c>
      <c r="E8" s="32">
        <f>SUM(D8)+(D8*B15)</f>
        <v>69.477199999999996</v>
      </c>
      <c r="F8" s="65">
        <f>SUM(E8)+(E8*B12)</f>
        <v>86.846499999999992</v>
      </c>
      <c r="G8" s="66">
        <v>93.16</v>
      </c>
    </row>
    <row r="9" spans="1:7" ht="30" x14ac:dyDescent="0.25">
      <c r="A9" s="21" t="s">
        <v>198</v>
      </c>
      <c r="B9" s="63" t="s">
        <v>204</v>
      </c>
      <c r="C9" s="20" t="s">
        <v>204</v>
      </c>
      <c r="D9" s="23">
        <f>AVERAGE(D7,D8)</f>
        <v>52.394999999999996</v>
      </c>
      <c r="E9" s="32">
        <f>SUM(D9)+(D9*B15)</f>
        <v>64.969799999999992</v>
      </c>
      <c r="F9" s="65">
        <f>SUM(E9)+(E9*B12)</f>
        <v>81.212249999999983</v>
      </c>
      <c r="G9" s="66">
        <v>90.78</v>
      </c>
    </row>
    <row r="10" spans="1:7" x14ac:dyDescent="0.25">
      <c r="A10" s="20" t="s">
        <v>123</v>
      </c>
      <c r="B10" s="20"/>
      <c r="C10" s="23"/>
      <c r="D10" s="23">
        <v>0</v>
      </c>
      <c r="E10" s="32">
        <f>SUM(D10)+(D10*B15)</f>
        <v>0</v>
      </c>
      <c r="F10" s="65">
        <f>SUM(E10)+(E10*B12)</f>
        <v>0</v>
      </c>
      <c r="G10" s="66">
        <v>53.91</v>
      </c>
    </row>
    <row r="12" spans="1:7" ht="18.75" x14ac:dyDescent="0.3">
      <c r="A12" s="25" t="s">
        <v>498</v>
      </c>
      <c r="B12" s="24">
        <v>0.25</v>
      </c>
      <c r="C12" s="29"/>
      <c r="D12" s="29"/>
    </row>
    <row r="13" spans="1:7" ht="57.75" customHeight="1" x14ac:dyDescent="0.25">
      <c r="A13" s="28" t="s">
        <v>499</v>
      </c>
      <c r="D13" s="27"/>
    </row>
    <row r="14" spans="1:7" x14ac:dyDescent="0.25">
      <c r="D14" s="27"/>
    </row>
    <row r="15" spans="1:7" ht="18.75" x14ac:dyDescent="0.3">
      <c r="A15" s="25" t="s">
        <v>358</v>
      </c>
      <c r="B15" s="24">
        <v>0.24</v>
      </c>
      <c r="C15" s="29"/>
      <c r="D15" s="29"/>
    </row>
    <row r="16" spans="1:7" ht="82.5" customHeight="1" x14ac:dyDescent="0.25">
      <c r="A16" s="106" t="s">
        <v>500</v>
      </c>
    </row>
    <row r="17" spans="4:5" x14ac:dyDescent="0.25">
      <c r="D17" s="31"/>
      <c r="E17" s="31"/>
    </row>
  </sheetData>
  <mergeCells count="1">
    <mergeCell ref="F2:G2"/>
  </mergeCells>
  <pageMargins left="0.25" right="0.25" top="0.75" bottom="0.75" header="0.3" footer="0.3"/>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L23"/>
  <sheetViews>
    <sheetView workbookViewId="0">
      <selection activeCell="C27" sqref="C27"/>
    </sheetView>
  </sheetViews>
  <sheetFormatPr defaultRowHeight="15" x14ac:dyDescent="0.25"/>
  <cols>
    <col min="1" max="1" width="34.42578125" customWidth="1"/>
    <col min="2" max="2" width="20.140625" customWidth="1"/>
    <col min="3" max="3" width="19.42578125" customWidth="1"/>
    <col min="4" max="4" width="15.7109375" customWidth="1"/>
    <col min="5" max="5" width="17.140625" customWidth="1"/>
    <col min="6" max="6" width="25.7109375" customWidth="1"/>
    <col min="7" max="7" width="20.7109375" customWidth="1"/>
    <col min="8" max="8" width="10.5703125" bestFit="1" customWidth="1"/>
  </cols>
  <sheetData>
    <row r="1" spans="1:8" ht="21" x14ac:dyDescent="0.35">
      <c r="A1" s="178" t="s">
        <v>451</v>
      </c>
      <c r="B1" s="178"/>
      <c r="C1" s="178"/>
      <c r="D1" s="178"/>
    </row>
    <row r="2" spans="1:8" ht="45" x14ac:dyDescent="0.25">
      <c r="A2" s="33" t="s">
        <v>466</v>
      </c>
      <c r="B2" s="34" t="s">
        <v>409</v>
      </c>
      <c r="C2" s="34" t="s">
        <v>407</v>
      </c>
      <c r="D2" s="34" t="s">
        <v>410</v>
      </c>
      <c r="E2" s="34" t="s">
        <v>411</v>
      </c>
      <c r="F2" s="34" t="s">
        <v>464</v>
      </c>
      <c r="G2" s="34" t="s">
        <v>408</v>
      </c>
    </row>
    <row r="3" spans="1:8" x14ac:dyDescent="0.25">
      <c r="A3" s="20" t="s">
        <v>394</v>
      </c>
      <c r="B3" s="20">
        <v>5</v>
      </c>
      <c r="C3" s="20">
        <v>5</v>
      </c>
      <c r="D3" s="20">
        <v>1</v>
      </c>
      <c r="E3" s="20">
        <v>0</v>
      </c>
      <c r="F3" s="59">
        <f>(B3*'Salary Calculator'!$E$4)+(C3*'Salary Calculator'!$E$6)+(D3*'Salary Calculator'!$E$7)+(E3*'Salary Calculator'!$E$8)</f>
        <v>1131.9463999999998</v>
      </c>
      <c r="G3" s="71">
        <f>F3+(F3*'Salary Calculator'!$B$12)</f>
        <v>1414.9329999999998</v>
      </c>
      <c r="H3" s="31"/>
    </row>
    <row r="4" spans="1:8" x14ac:dyDescent="0.25">
      <c r="A4" s="20" t="s">
        <v>395</v>
      </c>
      <c r="B4" s="20">
        <v>3</v>
      </c>
      <c r="C4" s="20">
        <v>5</v>
      </c>
      <c r="D4" s="20">
        <v>1</v>
      </c>
      <c r="E4" s="20">
        <v>0</v>
      </c>
      <c r="F4" s="59">
        <f>(B4*'Salary Calculator'!$E$4)+(C4*'Salary Calculator'!$E$6)+(D4*'Salary Calculator'!$E$7)+(E4*'Salary Calculator'!$E$8)</f>
        <v>818.77200000000005</v>
      </c>
      <c r="G4" s="71">
        <f>F4+(F4*'Salary Calculator'!$B$12)</f>
        <v>1023.465</v>
      </c>
      <c r="H4" s="31"/>
    </row>
    <row r="5" spans="1:8" x14ac:dyDescent="0.25">
      <c r="A5" s="20" t="s">
        <v>396</v>
      </c>
      <c r="B5" s="20">
        <v>1</v>
      </c>
      <c r="C5" s="20">
        <v>3</v>
      </c>
      <c r="D5" s="20">
        <v>0</v>
      </c>
      <c r="E5" s="20">
        <v>0</v>
      </c>
      <c r="F5" s="59">
        <f>(B5*'Salary Calculator'!$E$4)+(C5*'Salary Calculator'!$E$6)+(D5*'Salary Calculator'!$E$7)+(E5*'Salary Calculator'!$E$8)</f>
        <v>329.71600000000001</v>
      </c>
      <c r="G5" s="71">
        <f>F5+(F5*'Salary Calculator'!$B$12)</f>
        <v>412.14499999999998</v>
      </c>
      <c r="H5" s="31"/>
    </row>
    <row r="6" spans="1:8" x14ac:dyDescent="0.25">
      <c r="A6" s="20" t="s">
        <v>397</v>
      </c>
      <c r="B6" s="20">
        <v>2</v>
      </c>
      <c r="C6" s="20">
        <v>4</v>
      </c>
      <c r="D6" s="20">
        <v>0</v>
      </c>
      <c r="E6" s="20">
        <v>0</v>
      </c>
      <c r="F6" s="59">
        <f>(B6*'Salary Calculator'!$E$4)+(C6*'Salary Calculator'!$E$6)+(D6*'Salary Calculator'!$E$7)+(E6*'Salary Calculator'!$E$8)</f>
        <v>544.01279999999997</v>
      </c>
      <c r="G6" s="71">
        <f>F6+(F6*'Salary Calculator'!$B$12)</f>
        <v>680.01599999999996</v>
      </c>
      <c r="H6" s="31"/>
    </row>
    <row r="7" spans="1:8" x14ac:dyDescent="0.25">
      <c r="A7" s="20" t="s">
        <v>398</v>
      </c>
      <c r="B7" s="20">
        <v>1</v>
      </c>
      <c r="C7" s="20">
        <v>3</v>
      </c>
      <c r="D7" s="20">
        <v>0</v>
      </c>
      <c r="E7" s="20">
        <v>0</v>
      </c>
      <c r="F7" s="59">
        <f>(B7*'Salary Calculator'!$E$4)+(C7*'Salary Calculator'!$E$6)+(D7*'Salary Calculator'!$E$7)+(E7*'Salary Calculator'!$E$8)</f>
        <v>329.71600000000001</v>
      </c>
      <c r="G7" s="71">
        <f>F7+(F7*'Salary Calculator'!$B$12)</f>
        <v>412.14499999999998</v>
      </c>
      <c r="H7" s="31"/>
    </row>
    <row r="8" spans="1:8" x14ac:dyDescent="0.25">
      <c r="A8" s="20" t="s">
        <v>399</v>
      </c>
      <c r="B8" s="20">
        <v>1</v>
      </c>
      <c r="C8" s="20">
        <v>4</v>
      </c>
      <c r="D8" s="20">
        <v>0</v>
      </c>
      <c r="E8" s="20">
        <v>0</v>
      </c>
      <c r="F8" s="59">
        <f>(B8*'Salary Calculator'!$E$4)+(C8*'Salary Calculator'!$E$6)+(D8*'Salary Calculator'!$E$7)+(E8*'Salary Calculator'!$E$8)</f>
        <v>387.42559999999997</v>
      </c>
      <c r="G8" s="71">
        <f>F8+(F8*'Salary Calculator'!$B$12)</f>
        <v>484.28199999999998</v>
      </c>
      <c r="H8" s="31"/>
    </row>
    <row r="9" spans="1:8" x14ac:dyDescent="0.25">
      <c r="A9" s="20" t="s">
        <v>400</v>
      </c>
      <c r="B9" s="20">
        <v>3</v>
      </c>
      <c r="C9" s="20">
        <v>8</v>
      </c>
      <c r="D9" s="20">
        <v>1</v>
      </c>
      <c r="E9" s="20">
        <v>0</v>
      </c>
      <c r="F9" s="59">
        <f>(B9*'Salary Calculator'!$E$4)+(C9*'Salary Calculator'!$E$6)+(D9*'Salary Calculator'!$E$7)+(E9*'Salary Calculator'!$E$8)</f>
        <v>991.9008</v>
      </c>
      <c r="G9" s="71">
        <f>F9+(F9*'Salary Calculator'!$B$12)</f>
        <v>1239.876</v>
      </c>
      <c r="H9" s="31"/>
    </row>
    <row r="10" spans="1:8" x14ac:dyDescent="0.25">
      <c r="A10" s="20" t="s">
        <v>401</v>
      </c>
      <c r="B10" s="20">
        <v>1</v>
      </c>
      <c r="C10" s="20">
        <v>4</v>
      </c>
      <c r="D10" s="20">
        <v>0</v>
      </c>
      <c r="E10" s="20">
        <v>0</v>
      </c>
      <c r="F10" s="59">
        <f>(B10*'Salary Calculator'!$E$4)+(C10*'Salary Calculator'!$E$6)+(D10*'Salary Calculator'!$E$7)+(E10*'Salary Calculator'!$E$8)</f>
        <v>387.42559999999997</v>
      </c>
      <c r="G10" s="71">
        <f>F10+(F10*'Salary Calculator'!$B$12)</f>
        <v>484.28199999999998</v>
      </c>
      <c r="H10" s="31"/>
    </row>
    <row r="11" spans="1:8" x14ac:dyDescent="0.25">
      <c r="A11" s="20" t="s">
        <v>402</v>
      </c>
      <c r="B11" s="20">
        <v>0</v>
      </c>
      <c r="C11" s="20">
        <v>6</v>
      </c>
      <c r="D11" s="20">
        <v>1</v>
      </c>
      <c r="E11" s="20">
        <v>0</v>
      </c>
      <c r="F11" s="59">
        <f>(B11*'Salary Calculator'!$E$4)+(C11*'Salary Calculator'!$E$6)+(D11*'Salary Calculator'!$E$7)+(E11*'Salary Calculator'!$E$8)</f>
        <v>406.71999999999997</v>
      </c>
      <c r="G11" s="71">
        <f>F11+(F11*'Salary Calculator'!$B$12)</f>
        <v>508.4</v>
      </c>
      <c r="H11" s="31"/>
    </row>
    <row r="12" spans="1:8" ht="15.75" thickBot="1" x14ac:dyDescent="0.3">
      <c r="A12" s="40" t="s">
        <v>413</v>
      </c>
      <c r="B12" s="41">
        <f>SUM(B3:B11)*'Salary Calculator'!$E$4</f>
        <v>2661.9823999999999</v>
      </c>
      <c r="C12" s="41">
        <f>SUM(C3:C11)*'Salary Calculator'!$E$6</f>
        <v>2423.8031999999998</v>
      </c>
      <c r="D12" s="41">
        <f>SUM(D3:D11)*'Salary Calculator'!$E$7</f>
        <v>241.84959999999998</v>
      </c>
      <c r="E12" s="41">
        <f>SUM(E3:E11)*'Salary Calculator'!$E$8</f>
        <v>0</v>
      </c>
      <c r="F12" s="41">
        <f>SUM(F3:F11)</f>
        <v>5327.6351999999997</v>
      </c>
      <c r="G12" s="72">
        <f>SUM(G3:G11)</f>
        <v>6659.5439999999999</v>
      </c>
      <c r="H12" s="31"/>
    </row>
    <row r="13" spans="1:8" ht="16.5" thickTop="1" thickBot="1" x14ac:dyDescent="0.3">
      <c r="A13" s="69" t="s">
        <v>465</v>
      </c>
      <c r="B13" s="70"/>
      <c r="C13" s="70"/>
      <c r="D13" s="70"/>
      <c r="E13" s="70"/>
      <c r="F13" s="70"/>
      <c r="G13" s="73"/>
      <c r="H13" s="31"/>
    </row>
    <row r="14" spans="1:8" ht="15.75" thickTop="1" x14ac:dyDescent="0.25">
      <c r="A14" s="20" t="s">
        <v>404</v>
      </c>
      <c r="B14" s="20">
        <v>1</v>
      </c>
      <c r="C14" s="20">
        <v>2</v>
      </c>
      <c r="D14" s="20">
        <v>1</v>
      </c>
      <c r="E14" s="20">
        <v>0</v>
      </c>
      <c r="F14" s="35">
        <f>(B14*'Salary Calculator'!$E$4)+(C14*'Salary Calculator'!$E$6)+(D14*'Salary Calculator'!$E$7)+(E14*'Salary Calculator'!$E$8)</f>
        <v>332.46879999999999</v>
      </c>
      <c r="G14" s="71">
        <f>F14+(F14*'Salary Calculator'!$B$12)</f>
        <v>415.58600000000001</v>
      </c>
      <c r="H14" s="31"/>
    </row>
    <row r="15" spans="1:8" x14ac:dyDescent="0.25">
      <c r="A15" s="20" t="s">
        <v>457</v>
      </c>
      <c r="B15" s="20">
        <v>2</v>
      </c>
      <c r="C15" s="20">
        <v>5</v>
      </c>
      <c r="D15" s="20">
        <v>1</v>
      </c>
      <c r="E15" s="20">
        <v>0</v>
      </c>
      <c r="F15" s="35">
        <f>(B15*'Salary Calculator'!$E$4)+(C15*'Salary Calculator'!$E$6)+(D15*'Salary Calculator'!$E$7)+(E15*'Salary Calculator'!$E$8)</f>
        <v>662.1848</v>
      </c>
      <c r="G15" s="71">
        <f>F15+(F15*'Salary Calculator'!$B$12)</f>
        <v>827.73099999999999</v>
      </c>
      <c r="H15" s="31"/>
    </row>
    <row r="16" spans="1:8" x14ac:dyDescent="0.25">
      <c r="A16" s="20" t="s">
        <v>405</v>
      </c>
      <c r="B16" s="20">
        <v>0</v>
      </c>
      <c r="C16" s="20">
        <v>1</v>
      </c>
      <c r="D16" s="20">
        <v>1</v>
      </c>
      <c r="E16" s="20">
        <v>0</v>
      </c>
      <c r="F16" s="35">
        <f>(B16*'Salary Calculator'!$E$4)+(C16*'Salary Calculator'!$E$6)+(D16*'Salary Calculator'!$E$7)+(E16*'Salary Calculator'!$E$8)</f>
        <v>118.172</v>
      </c>
      <c r="G16" s="71">
        <f>F16+(F16*'Salary Calculator'!$B$12)</f>
        <v>147.715</v>
      </c>
      <c r="H16" s="31"/>
    </row>
    <row r="17" spans="1:12" x14ac:dyDescent="0.25">
      <c r="A17" s="20" t="s">
        <v>406</v>
      </c>
      <c r="B17" s="20">
        <v>2</v>
      </c>
      <c r="C17" s="20">
        <v>3</v>
      </c>
      <c r="D17" s="20">
        <v>1</v>
      </c>
      <c r="E17" s="20">
        <v>0</v>
      </c>
      <c r="F17" s="35">
        <f>(B17*'Salary Calculator'!$E$4)+(C17*'Salary Calculator'!$E$6)+(D17*'Salary Calculator'!$E$7)+(E17*'Salary Calculator'!$E$8)</f>
        <v>546.76559999999995</v>
      </c>
      <c r="G17" s="71">
        <f>F17+(F17*'Salary Calculator'!$B$12)</f>
        <v>683.45699999999988</v>
      </c>
      <c r="H17" s="31"/>
    </row>
    <row r="18" spans="1:12" x14ac:dyDescent="0.25">
      <c r="A18" s="20" t="s">
        <v>404</v>
      </c>
      <c r="B18" s="20">
        <v>1</v>
      </c>
      <c r="C18" s="20">
        <v>1</v>
      </c>
      <c r="D18" s="20">
        <v>1</v>
      </c>
      <c r="E18" s="20">
        <v>0</v>
      </c>
      <c r="F18" s="35">
        <f>(B18*'Salary Calculator'!$E$4)+(C18*'Salary Calculator'!$E$6)+(D18*'Salary Calculator'!$E$7)+(E18*'Salary Calculator'!$E$8)</f>
        <v>274.75919999999996</v>
      </c>
      <c r="G18" s="71">
        <f>F18+(F18*'Salary Calculator'!$B$12)</f>
        <v>343.44899999999996</v>
      </c>
      <c r="H18" s="31"/>
    </row>
    <row r="19" spans="1:12" ht="15.75" thickBot="1" x14ac:dyDescent="0.3">
      <c r="A19" s="36" t="s">
        <v>403</v>
      </c>
      <c r="B19" s="58">
        <f>SUM(B3:B11,B14:B18)*'Salary Calculator'!$E$4</f>
        <v>3601.5056</v>
      </c>
      <c r="C19" s="58">
        <f>SUM(C3:C11,C14:C18)*'Salary Calculator'!$E$6</f>
        <v>3116.3183999999997</v>
      </c>
      <c r="D19" s="58">
        <f>SUM(D3:D11,D14:D18)*'Salary Calculator'!$E$7</f>
        <v>544.16159999999991</v>
      </c>
      <c r="E19" s="58">
        <f>SUM(E3:E11,E14:E18)*'Salary Calculator'!$E$8</f>
        <v>0</v>
      </c>
      <c r="F19" s="38">
        <f>SUM(F3:F11,F14:F18)</f>
        <v>7261.9855999999982</v>
      </c>
      <c r="G19" s="74">
        <f>SUM(G3:G11,G14:G18)</f>
        <v>9077.482</v>
      </c>
      <c r="H19" s="31"/>
    </row>
    <row r="20" spans="1:12" ht="15.75" thickTop="1" x14ac:dyDescent="0.25"/>
    <row r="21" spans="1:12" x14ac:dyDescent="0.25">
      <c r="A21" s="75" t="s">
        <v>463</v>
      </c>
      <c r="G21" s="1"/>
      <c r="H21" s="1"/>
      <c r="I21" s="1"/>
      <c r="J21" s="1"/>
      <c r="K21" s="1"/>
      <c r="L21" s="1"/>
    </row>
    <row r="22" spans="1:12" x14ac:dyDescent="0.25">
      <c r="A22" s="176" t="s">
        <v>501</v>
      </c>
      <c r="B22" s="176"/>
      <c r="C22" s="176"/>
      <c r="D22" s="176"/>
      <c r="E22" s="176"/>
      <c r="F22" s="176"/>
    </row>
    <row r="23" spans="1:12" x14ac:dyDescent="0.25">
      <c r="A23" s="177" t="s">
        <v>502</v>
      </c>
      <c r="B23" s="177"/>
      <c r="C23" s="177"/>
      <c r="D23" s="177"/>
      <c r="E23" s="177"/>
      <c r="F23" s="177"/>
      <c r="G23" s="177"/>
      <c r="L23" s="1"/>
    </row>
  </sheetData>
  <mergeCells count="3">
    <mergeCell ref="A22:F22"/>
    <mergeCell ref="A23:G23"/>
    <mergeCell ref="A1:D1"/>
  </mergeCells>
  <pageMargins left="0.7" right="0.7" top="0.75" bottom="0.75" header="0.3" footer="0.3"/>
  <pageSetup paperSize="9" scale="8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AL35"/>
  <sheetViews>
    <sheetView zoomScale="80" zoomScaleNormal="80" workbookViewId="0">
      <selection activeCell="F36" sqref="F36"/>
    </sheetView>
  </sheetViews>
  <sheetFormatPr defaultRowHeight="15" x14ac:dyDescent="0.25"/>
  <cols>
    <col min="1" max="1" width="28.28515625" customWidth="1"/>
    <col min="2" max="2" width="12.42578125" customWidth="1"/>
    <col min="3" max="3" width="13.5703125" customWidth="1"/>
    <col min="4" max="4" width="11.5703125" customWidth="1"/>
    <col min="5" max="5" width="11.7109375" customWidth="1"/>
    <col min="6" max="6" width="14.5703125" customWidth="1"/>
    <col min="7" max="7" width="10.28515625" customWidth="1"/>
    <col min="8" max="8" width="11.85546875" customWidth="1"/>
    <col min="9" max="9" width="7.7109375" customWidth="1"/>
    <col min="10" max="10" width="11.85546875" customWidth="1"/>
    <col min="11" max="11" width="7.7109375" customWidth="1"/>
    <col min="12" max="12" width="10.42578125" customWidth="1"/>
    <col min="13" max="13" width="8" customWidth="1"/>
    <col min="14" max="14" width="9.7109375" customWidth="1"/>
    <col min="15" max="15" width="8" customWidth="1"/>
    <col min="16" max="16" width="11" customWidth="1"/>
    <col min="17" max="17" width="7.7109375" customWidth="1"/>
    <col min="18" max="18" width="10.28515625" customWidth="1"/>
    <col min="19" max="19" width="8.42578125" customWidth="1"/>
    <col min="20" max="20" width="11.42578125" customWidth="1"/>
    <col min="22" max="22" width="14" customWidth="1"/>
    <col min="24" max="24" width="11" customWidth="1"/>
    <col min="25" max="25" width="12.140625" customWidth="1"/>
    <col min="26" max="26" width="13" customWidth="1"/>
    <col min="27" max="27" width="9.7109375" customWidth="1"/>
    <col min="28" max="28" width="10.85546875" customWidth="1"/>
    <col min="29" max="29" width="10.28515625" customWidth="1"/>
    <col min="31" max="31" width="9.42578125" customWidth="1"/>
    <col min="32" max="32" width="11.5703125" customWidth="1"/>
    <col min="33" max="33" width="9.7109375" customWidth="1"/>
    <col min="34" max="34" width="12.28515625" customWidth="1"/>
    <col min="35" max="35" width="10.5703125" customWidth="1"/>
    <col min="36" max="36" width="15.42578125" customWidth="1"/>
    <col min="37" max="37" width="14.85546875" customWidth="1"/>
  </cols>
  <sheetData>
    <row r="1" spans="1:37" ht="21" x14ac:dyDescent="0.35">
      <c r="A1" s="37" t="s">
        <v>452</v>
      </c>
      <c r="B1" s="37"/>
      <c r="C1" s="37"/>
      <c r="D1" s="37"/>
    </row>
    <row r="2" spans="1:37" x14ac:dyDescent="0.25">
      <c r="A2" s="42"/>
      <c r="B2" s="179" t="s">
        <v>430</v>
      </c>
      <c r="C2" s="179"/>
      <c r="D2" s="179"/>
      <c r="E2" s="179"/>
      <c r="F2" s="179"/>
      <c r="G2" s="180" t="s">
        <v>432</v>
      </c>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row>
    <row r="3" spans="1:37" ht="75.75" thickBot="1" x14ac:dyDescent="0.3">
      <c r="A3" s="34" t="s">
        <v>393</v>
      </c>
      <c r="B3" s="34" t="s">
        <v>409</v>
      </c>
      <c r="C3" s="34" t="s">
        <v>407</v>
      </c>
      <c r="D3" s="34" t="s">
        <v>410</v>
      </c>
      <c r="E3" s="34" t="s">
        <v>411</v>
      </c>
      <c r="F3" s="34" t="s">
        <v>425</v>
      </c>
      <c r="G3" s="39" t="s">
        <v>394</v>
      </c>
      <c r="H3" s="39" t="s">
        <v>421</v>
      </c>
      <c r="I3" s="39" t="s">
        <v>395</v>
      </c>
      <c r="J3" s="39" t="s">
        <v>421</v>
      </c>
      <c r="K3" s="39" t="s">
        <v>396</v>
      </c>
      <c r="L3" s="39" t="s">
        <v>421</v>
      </c>
      <c r="M3" s="39" t="s">
        <v>397</v>
      </c>
      <c r="N3" s="39" t="s">
        <v>421</v>
      </c>
      <c r="O3" s="39" t="s">
        <v>398</v>
      </c>
      <c r="P3" s="39" t="s">
        <v>421</v>
      </c>
      <c r="Q3" s="39" t="s">
        <v>399</v>
      </c>
      <c r="R3" s="39" t="s">
        <v>421</v>
      </c>
      <c r="S3" s="39" t="s">
        <v>400</v>
      </c>
      <c r="T3" s="39" t="s">
        <v>421</v>
      </c>
      <c r="U3" s="39" t="s">
        <v>401</v>
      </c>
      <c r="V3" s="39" t="s">
        <v>421</v>
      </c>
      <c r="W3" s="39" t="s">
        <v>402</v>
      </c>
      <c r="X3" s="39" t="s">
        <v>421</v>
      </c>
      <c r="Y3" s="53" t="s">
        <v>422</v>
      </c>
      <c r="Z3" s="39" t="s">
        <v>404</v>
      </c>
      <c r="AA3" s="39" t="s">
        <v>421</v>
      </c>
      <c r="AB3" s="39" t="s">
        <v>457</v>
      </c>
      <c r="AC3" s="39" t="s">
        <v>421</v>
      </c>
      <c r="AD3" s="39" t="s">
        <v>405</v>
      </c>
      <c r="AE3" s="39" t="s">
        <v>421</v>
      </c>
      <c r="AF3" s="39" t="s">
        <v>406</v>
      </c>
      <c r="AG3" s="39" t="s">
        <v>421</v>
      </c>
      <c r="AH3" s="39" t="s">
        <v>404</v>
      </c>
      <c r="AI3" s="39" t="s">
        <v>421</v>
      </c>
      <c r="AJ3" s="34" t="s">
        <v>424</v>
      </c>
      <c r="AK3" s="34" t="s">
        <v>408</v>
      </c>
    </row>
    <row r="4" spans="1:37" ht="15.75" thickTop="1" x14ac:dyDescent="0.25">
      <c r="A4" t="s">
        <v>412</v>
      </c>
      <c r="B4" s="20">
        <v>1</v>
      </c>
      <c r="C4" s="20">
        <v>1</v>
      </c>
      <c r="D4" s="20">
        <v>0</v>
      </c>
      <c r="E4" s="20"/>
      <c r="F4" s="35">
        <f>(B4*'Salary Calculator'!$E$4)+(C4*'Salary Calculator'!$E$6)+(D4*'Salary Calculator'!$E$7)+(E4*'Salary Calculator'!$E$8)</f>
        <v>214.29679999999999</v>
      </c>
      <c r="G4" s="20">
        <v>1</v>
      </c>
      <c r="H4" s="35">
        <f t="shared" ref="H4:H12" si="0">SUM($F4*G4)</f>
        <v>214.29679999999999</v>
      </c>
      <c r="I4" s="20"/>
      <c r="J4" s="35">
        <f t="shared" ref="J4:J12" si="1">SUM($F4*I4)</f>
        <v>0</v>
      </c>
      <c r="K4" s="20"/>
      <c r="L4" s="35">
        <f t="shared" ref="L4:L12" si="2">SUM($F4*K4)</f>
        <v>0</v>
      </c>
      <c r="M4" s="20"/>
      <c r="N4" s="35">
        <f t="shared" ref="N4:N12" si="3">SUM($F4*M4)</f>
        <v>0</v>
      </c>
      <c r="O4" s="20"/>
      <c r="P4" s="35">
        <f t="shared" ref="P4:P12" si="4">SUM($F4*O4)</f>
        <v>0</v>
      </c>
      <c r="Q4" s="20"/>
      <c r="R4" s="35">
        <f t="shared" ref="R4:R12" si="5">SUM($F4*Q4)</f>
        <v>0</v>
      </c>
      <c r="S4" s="20"/>
      <c r="T4" s="35">
        <f t="shared" ref="T4:T12" si="6">SUM($F4*S4)</f>
        <v>0</v>
      </c>
      <c r="U4" s="20"/>
      <c r="V4" s="35">
        <f t="shared" ref="V4:V12" si="7">SUM($F4*U4)</f>
        <v>0</v>
      </c>
      <c r="W4" s="20"/>
      <c r="X4" s="35">
        <f t="shared" ref="X4:X12" si="8">SUM($F4*W4)</f>
        <v>0</v>
      </c>
      <c r="Y4" s="20"/>
      <c r="Z4" s="20"/>
      <c r="AA4" s="35">
        <f t="shared" ref="AA4:AA12" si="9">SUM($F4*Z4)</f>
        <v>0</v>
      </c>
      <c r="AB4" s="20"/>
      <c r="AC4" s="35">
        <f t="shared" ref="AC4:AC12" si="10">SUM($F4*AB4)</f>
        <v>0</v>
      </c>
      <c r="AD4" s="20"/>
      <c r="AE4" s="35">
        <f t="shared" ref="AE4:AE12" si="11">SUM($F4*AD4)</f>
        <v>0</v>
      </c>
      <c r="AF4" s="20"/>
      <c r="AG4" s="35">
        <f t="shared" ref="AG4:AG12" si="12">SUM($F4*AF4)</f>
        <v>0</v>
      </c>
      <c r="AH4" s="20"/>
      <c r="AI4" s="35">
        <f t="shared" ref="AI4:AI12" si="13">SUM($F4*AH4)</f>
        <v>0</v>
      </c>
      <c r="AJ4" s="101">
        <f>SUM(H4,J4,L4,N4,P4,R4,T4,V4,X4,AA4,AC4,AE4,AG4,AI4)</f>
        <v>214.29679999999999</v>
      </c>
      <c r="AK4" s="35">
        <f>AJ4+(AJ4*'Salary Calculator'!$B$12)</f>
        <v>267.87099999999998</v>
      </c>
    </row>
    <row r="5" spans="1:37" x14ac:dyDescent="0.25">
      <c r="A5" t="s">
        <v>414</v>
      </c>
      <c r="B5" s="20">
        <v>0</v>
      </c>
      <c r="C5" s="20">
        <v>1</v>
      </c>
      <c r="D5" s="20">
        <v>0</v>
      </c>
      <c r="E5" s="20"/>
      <c r="F5" s="35">
        <f>(B5*'Salary Calculator'!$E$4)+(C5*'Salary Calculator'!$E$6)+(D5*'Salary Calculator'!$E$7)+(E5*'Salary Calculator'!$E$8)</f>
        <v>57.709599999999995</v>
      </c>
      <c r="G5" s="20">
        <v>1</v>
      </c>
      <c r="H5" s="35">
        <f t="shared" si="0"/>
        <v>57.709599999999995</v>
      </c>
      <c r="I5" s="20">
        <v>1</v>
      </c>
      <c r="J5" s="35">
        <f t="shared" si="1"/>
        <v>57.709599999999995</v>
      </c>
      <c r="K5" s="20">
        <v>1</v>
      </c>
      <c r="L5" s="35">
        <f t="shared" si="2"/>
        <v>57.709599999999995</v>
      </c>
      <c r="M5" s="20">
        <v>1</v>
      </c>
      <c r="N5" s="35">
        <f t="shared" si="3"/>
        <v>57.709599999999995</v>
      </c>
      <c r="O5" s="20">
        <v>1</v>
      </c>
      <c r="P5" s="35">
        <f t="shared" si="4"/>
        <v>57.709599999999995</v>
      </c>
      <c r="Q5" s="20">
        <v>1</v>
      </c>
      <c r="R5" s="35">
        <f t="shared" si="5"/>
        <v>57.709599999999995</v>
      </c>
      <c r="S5" s="20">
        <v>1</v>
      </c>
      <c r="T5" s="35">
        <f t="shared" si="6"/>
        <v>57.709599999999995</v>
      </c>
      <c r="U5" s="20">
        <v>1</v>
      </c>
      <c r="V5" s="35">
        <f t="shared" si="7"/>
        <v>57.709599999999995</v>
      </c>
      <c r="W5" s="20">
        <v>1</v>
      </c>
      <c r="X5" s="35">
        <f t="shared" si="8"/>
        <v>57.709599999999995</v>
      </c>
      <c r="Y5" s="20"/>
      <c r="Z5" s="20"/>
      <c r="AA5" s="35">
        <f t="shared" si="9"/>
        <v>0</v>
      </c>
      <c r="AB5" s="20"/>
      <c r="AC5" s="35">
        <f t="shared" si="10"/>
        <v>0</v>
      </c>
      <c r="AD5" s="20"/>
      <c r="AE5" s="35">
        <f t="shared" si="11"/>
        <v>0</v>
      </c>
      <c r="AF5" s="20"/>
      <c r="AG5" s="35">
        <f t="shared" si="12"/>
        <v>0</v>
      </c>
      <c r="AH5" s="20"/>
      <c r="AI5" s="35">
        <f t="shared" si="13"/>
        <v>0</v>
      </c>
      <c r="AJ5" s="101">
        <f t="shared" ref="AJ5:AJ12" si="14">SUM(H5,J5,L5,N5,P5,R5,T5,V5,X5,AA5,AC5,AE5,AG5,AI5)</f>
        <v>519.38640000000009</v>
      </c>
      <c r="AK5" s="35">
        <f>AJ5+(AJ5*'Salary Calculator'!$B$12)</f>
        <v>649.23300000000017</v>
      </c>
    </row>
    <row r="6" spans="1:37" x14ac:dyDescent="0.25">
      <c r="A6" t="s">
        <v>415</v>
      </c>
      <c r="B6" s="20">
        <v>1</v>
      </c>
      <c r="C6" s="20">
        <v>1</v>
      </c>
      <c r="D6" s="20">
        <v>1</v>
      </c>
      <c r="E6" s="20"/>
      <c r="F6" s="35">
        <f>(B6*'Salary Calculator'!$E$4)+(C6*'Salary Calculator'!$E$6)+(D6*'Salary Calculator'!$E$7)+(E6*'Salary Calculator'!$E$8)</f>
        <v>274.75919999999996</v>
      </c>
      <c r="G6" s="20">
        <v>1</v>
      </c>
      <c r="H6" s="35">
        <f t="shared" si="0"/>
        <v>274.75919999999996</v>
      </c>
      <c r="I6" s="20">
        <v>1</v>
      </c>
      <c r="J6" s="35">
        <f t="shared" si="1"/>
        <v>274.75919999999996</v>
      </c>
      <c r="K6" s="20"/>
      <c r="L6" s="35">
        <f t="shared" si="2"/>
        <v>0</v>
      </c>
      <c r="M6" s="20"/>
      <c r="N6" s="35">
        <f t="shared" si="3"/>
        <v>0</v>
      </c>
      <c r="O6" s="20"/>
      <c r="P6" s="35">
        <f t="shared" si="4"/>
        <v>0</v>
      </c>
      <c r="Q6" s="20"/>
      <c r="R6" s="35">
        <f t="shared" si="5"/>
        <v>0</v>
      </c>
      <c r="S6" s="20"/>
      <c r="T6" s="35">
        <f t="shared" si="6"/>
        <v>0</v>
      </c>
      <c r="U6" s="20"/>
      <c r="V6" s="35">
        <f t="shared" si="7"/>
        <v>0</v>
      </c>
      <c r="W6" s="20"/>
      <c r="X6" s="35">
        <f t="shared" si="8"/>
        <v>0</v>
      </c>
      <c r="Y6" s="20"/>
      <c r="Z6" s="20"/>
      <c r="AA6" s="35">
        <f t="shared" si="9"/>
        <v>0</v>
      </c>
      <c r="AB6" s="20"/>
      <c r="AC6" s="35">
        <f t="shared" si="10"/>
        <v>0</v>
      </c>
      <c r="AD6" s="20"/>
      <c r="AE6" s="35">
        <f t="shared" si="11"/>
        <v>0</v>
      </c>
      <c r="AF6" s="20"/>
      <c r="AG6" s="35">
        <f t="shared" si="12"/>
        <v>0</v>
      </c>
      <c r="AH6" s="20"/>
      <c r="AI6" s="35">
        <f t="shared" si="13"/>
        <v>0</v>
      </c>
      <c r="AJ6" s="101">
        <f t="shared" si="14"/>
        <v>549.51839999999993</v>
      </c>
      <c r="AK6" s="35">
        <f>AJ6+(AJ6*'Salary Calculator'!$B$12)</f>
        <v>686.89799999999991</v>
      </c>
    </row>
    <row r="7" spans="1:37" x14ac:dyDescent="0.25">
      <c r="A7" t="s">
        <v>416</v>
      </c>
      <c r="B7" s="20">
        <v>1</v>
      </c>
      <c r="C7" s="20">
        <v>1</v>
      </c>
      <c r="D7" s="20">
        <v>0</v>
      </c>
      <c r="E7" s="20"/>
      <c r="F7" s="35">
        <f>(B7*'Salary Calculator'!$E$4)+(C7*'Salary Calculator'!$E$6)+(D7*'Salary Calculator'!$E$7)+(E7*'Salary Calculator'!$E$8)</f>
        <v>214.29679999999999</v>
      </c>
      <c r="G7" s="20">
        <v>1</v>
      </c>
      <c r="H7" s="35">
        <f t="shared" si="0"/>
        <v>214.29679999999999</v>
      </c>
      <c r="I7" s="20">
        <v>1</v>
      </c>
      <c r="J7" s="35">
        <f t="shared" si="1"/>
        <v>214.29679999999999</v>
      </c>
      <c r="K7" s="20"/>
      <c r="L7" s="35">
        <f t="shared" si="2"/>
        <v>0</v>
      </c>
      <c r="M7" s="20"/>
      <c r="N7" s="35">
        <f t="shared" si="3"/>
        <v>0</v>
      </c>
      <c r="O7" s="20"/>
      <c r="P7" s="35">
        <f t="shared" si="4"/>
        <v>0</v>
      </c>
      <c r="Q7" s="20"/>
      <c r="R7" s="35">
        <f t="shared" si="5"/>
        <v>0</v>
      </c>
      <c r="S7" s="20">
        <v>1</v>
      </c>
      <c r="T7" s="35">
        <f t="shared" si="6"/>
        <v>214.29679999999999</v>
      </c>
      <c r="U7" s="20"/>
      <c r="V7" s="35">
        <f t="shared" si="7"/>
        <v>0</v>
      </c>
      <c r="W7" s="20"/>
      <c r="X7" s="35">
        <f t="shared" si="8"/>
        <v>0</v>
      </c>
      <c r="Y7" s="20"/>
      <c r="Z7" s="20"/>
      <c r="AA7" s="35">
        <f t="shared" si="9"/>
        <v>0</v>
      </c>
      <c r="AB7" s="20"/>
      <c r="AC7" s="35">
        <f t="shared" si="10"/>
        <v>0</v>
      </c>
      <c r="AD7" s="20"/>
      <c r="AE7" s="35">
        <f t="shared" si="11"/>
        <v>0</v>
      </c>
      <c r="AF7" s="20"/>
      <c r="AG7" s="35">
        <f t="shared" si="12"/>
        <v>0</v>
      </c>
      <c r="AH7" s="20"/>
      <c r="AI7" s="35">
        <f t="shared" si="13"/>
        <v>0</v>
      </c>
      <c r="AJ7" s="101">
        <f t="shared" si="14"/>
        <v>642.8904</v>
      </c>
      <c r="AK7" s="35">
        <f>AJ7+(AJ7*'Salary Calculator'!$B$12)</f>
        <v>803.61300000000006</v>
      </c>
    </row>
    <row r="8" spans="1:37" x14ac:dyDescent="0.25">
      <c r="A8" t="s">
        <v>417</v>
      </c>
      <c r="B8" s="20">
        <v>1</v>
      </c>
      <c r="C8" s="20">
        <v>0</v>
      </c>
      <c r="D8" s="20">
        <v>0</v>
      </c>
      <c r="E8" s="20"/>
      <c r="F8" s="35">
        <f>(B8*'Salary Calculator'!$E$4)+(C8*'Salary Calculator'!$E$6)+(D8*'Salary Calculator'!$E$7)+(E8*'Salary Calculator'!$E$8)</f>
        <v>156.5872</v>
      </c>
      <c r="G8" s="20">
        <v>1</v>
      </c>
      <c r="H8" s="35">
        <f t="shared" si="0"/>
        <v>156.5872</v>
      </c>
      <c r="I8" s="20">
        <v>1</v>
      </c>
      <c r="J8" s="35">
        <f t="shared" si="1"/>
        <v>156.5872</v>
      </c>
      <c r="K8" s="20"/>
      <c r="L8" s="35">
        <f t="shared" si="2"/>
        <v>0</v>
      </c>
      <c r="M8" s="20">
        <v>1</v>
      </c>
      <c r="N8" s="35">
        <f t="shared" si="3"/>
        <v>156.5872</v>
      </c>
      <c r="O8" s="20"/>
      <c r="P8" s="35">
        <f t="shared" si="4"/>
        <v>0</v>
      </c>
      <c r="Q8" s="20"/>
      <c r="R8" s="35">
        <f t="shared" si="5"/>
        <v>0</v>
      </c>
      <c r="S8" s="20">
        <v>1</v>
      </c>
      <c r="T8" s="35">
        <f t="shared" si="6"/>
        <v>156.5872</v>
      </c>
      <c r="U8" s="20"/>
      <c r="V8" s="35">
        <f t="shared" si="7"/>
        <v>0</v>
      </c>
      <c r="W8" s="20"/>
      <c r="X8" s="35">
        <f t="shared" si="8"/>
        <v>0</v>
      </c>
      <c r="Y8" s="20"/>
      <c r="Z8" s="20"/>
      <c r="AA8" s="35">
        <f t="shared" si="9"/>
        <v>0</v>
      </c>
      <c r="AB8" s="20"/>
      <c r="AC8" s="35">
        <f t="shared" si="10"/>
        <v>0</v>
      </c>
      <c r="AD8" s="20"/>
      <c r="AE8" s="35">
        <f t="shared" si="11"/>
        <v>0</v>
      </c>
      <c r="AF8" s="20"/>
      <c r="AG8" s="35">
        <f t="shared" si="12"/>
        <v>0</v>
      </c>
      <c r="AH8" s="20"/>
      <c r="AI8" s="35">
        <f t="shared" si="13"/>
        <v>0</v>
      </c>
      <c r="AJ8" s="101">
        <f t="shared" si="14"/>
        <v>626.34879999999998</v>
      </c>
      <c r="AK8" s="35">
        <f>AJ8+(AJ8*'Salary Calculator'!$B$12)</f>
        <v>782.93599999999992</v>
      </c>
    </row>
    <row r="9" spans="1:37" x14ac:dyDescent="0.25">
      <c r="A9" t="s">
        <v>418</v>
      </c>
      <c r="B9" s="20">
        <v>0</v>
      </c>
      <c r="C9" s="20">
        <v>3</v>
      </c>
      <c r="D9" s="20">
        <v>1</v>
      </c>
      <c r="E9" s="20"/>
      <c r="F9" s="35">
        <f>(B9*'Salary Calculator'!$E$4)+(C9*'Salary Calculator'!$E$6)+(D9*'Salary Calculator'!$E$7)+(E9*'Salary Calculator'!$E$8)</f>
        <v>233.59119999999999</v>
      </c>
      <c r="G9" s="20"/>
      <c r="H9" s="35">
        <f t="shared" si="0"/>
        <v>0</v>
      </c>
      <c r="I9" s="20"/>
      <c r="J9" s="35">
        <f t="shared" si="1"/>
        <v>0</v>
      </c>
      <c r="K9" s="20"/>
      <c r="L9" s="35">
        <f t="shared" si="2"/>
        <v>0</v>
      </c>
      <c r="M9" s="20"/>
      <c r="N9" s="35">
        <f t="shared" si="3"/>
        <v>0</v>
      </c>
      <c r="O9" s="20"/>
      <c r="P9" s="35">
        <f t="shared" si="4"/>
        <v>0</v>
      </c>
      <c r="Q9" s="20"/>
      <c r="R9" s="35">
        <f t="shared" si="5"/>
        <v>0</v>
      </c>
      <c r="S9" s="20">
        <v>1</v>
      </c>
      <c r="T9" s="35">
        <f t="shared" si="6"/>
        <v>233.59119999999999</v>
      </c>
      <c r="U9" s="20"/>
      <c r="V9" s="35">
        <f t="shared" si="7"/>
        <v>0</v>
      </c>
      <c r="W9" s="20">
        <v>1</v>
      </c>
      <c r="X9" s="35">
        <f t="shared" si="8"/>
        <v>233.59119999999999</v>
      </c>
      <c r="Y9" s="20"/>
      <c r="Z9" s="20"/>
      <c r="AA9" s="35">
        <f t="shared" si="9"/>
        <v>0</v>
      </c>
      <c r="AB9" s="20"/>
      <c r="AC9" s="35">
        <f t="shared" si="10"/>
        <v>0</v>
      </c>
      <c r="AD9" s="20"/>
      <c r="AE9" s="35">
        <f t="shared" si="11"/>
        <v>0</v>
      </c>
      <c r="AF9" s="20"/>
      <c r="AG9" s="35">
        <f t="shared" si="12"/>
        <v>0</v>
      </c>
      <c r="AH9" s="20"/>
      <c r="AI9" s="35">
        <f t="shared" si="13"/>
        <v>0</v>
      </c>
      <c r="AJ9" s="101">
        <f t="shared" si="14"/>
        <v>467.18239999999997</v>
      </c>
      <c r="AK9" s="35">
        <f>AJ9+(AJ9*'Salary Calculator'!$B$12)</f>
        <v>583.97799999999995</v>
      </c>
    </row>
    <row r="10" spans="1:37" x14ac:dyDescent="0.25">
      <c r="A10" t="s">
        <v>419</v>
      </c>
      <c r="B10" s="20">
        <v>1</v>
      </c>
      <c r="C10" s="20">
        <v>1</v>
      </c>
      <c r="D10" s="20">
        <v>0</v>
      </c>
      <c r="E10" s="20"/>
      <c r="F10" s="35">
        <f>(B10*'Salary Calculator'!$E$4)+(C10*'Salary Calculator'!$E$6)+(D10*'Salary Calculator'!$E$7)+(E10*'Salary Calculator'!$E$8)</f>
        <v>214.29679999999999</v>
      </c>
      <c r="G10" s="20">
        <v>1</v>
      </c>
      <c r="H10" s="35">
        <f t="shared" si="0"/>
        <v>214.29679999999999</v>
      </c>
      <c r="I10" s="20">
        <v>0</v>
      </c>
      <c r="J10" s="35">
        <f t="shared" si="1"/>
        <v>0</v>
      </c>
      <c r="K10" s="20">
        <v>1</v>
      </c>
      <c r="L10" s="35">
        <f t="shared" si="2"/>
        <v>214.29679999999999</v>
      </c>
      <c r="M10" s="20">
        <v>1</v>
      </c>
      <c r="N10" s="35">
        <f t="shared" si="3"/>
        <v>214.29679999999999</v>
      </c>
      <c r="O10" s="20">
        <v>1</v>
      </c>
      <c r="P10" s="35">
        <f t="shared" si="4"/>
        <v>214.29679999999999</v>
      </c>
      <c r="Q10" s="20">
        <v>1</v>
      </c>
      <c r="R10" s="35">
        <f t="shared" si="5"/>
        <v>214.29679999999999</v>
      </c>
      <c r="S10" s="20">
        <v>1</v>
      </c>
      <c r="T10" s="35">
        <f t="shared" si="6"/>
        <v>214.29679999999999</v>
      </c>
      <c r="U10" s="20">
        <v>1</v>
      </c>
      <c r="V10" s="35">
        <f t="shared" si="7"/>
        <v>214.29679999999999</v>
      </c>
      <c r="W10" s="20"/>
      <c r="X10" s="35">
        <f t="shared" si="8"/>
        <v>0</v>
      </c>
      <c r="Y10" s="20"/>
      <c r="Z10" s="20"/>
      <c r="AA10" s="35">
        <f t="shared" si="9"/>
        <v>0</v>
      </c>
      <c r="AB10" s="20"/>
      <c r="AC10" s="35">
        <f t="shared" si="10"/>
        <v>0</v>
      </c>
      <c r="AD10" s="20"/>
      <c r="AE10" s="35">
        <f t="shared" si="11"/>
        <v>0</v>
      </c>
      <c r="AF10" s="20"/>
      <c r="AG10" s="35">
        <f t="shared" si="12"/>
        <v>0</v>
      </c>
      <c r="AH10" s="20"/>
      <c r="AI10" s="35">
        <f t="shared" si="13"/>
        <v>0</v>
      </c>
      <c r="AJ10" s="101">
        <f t="shared" si="14"/>
        <v>1500.0776000000001</v>
      </c>
      <c r="AK10" s="35">
        <f>AJ10+(AJ10*'Salary Calculator'!$B$12)</f>
        <v>1875.0970000000002</v>
      </c>
    </row>
    <row r="11" spans="1:37" x14ac:dyDescent="0.25">
      <c r="A11" t="s">
        <v>420</v>
      </c>
      <c r="B11" s="20">
        <v>0</v>
      </c>
      <c r="C11" s="20">
        <v>1</v>
      </c>
      <c r="D11" s="20">
        <v>0</v>
      </c>
      <c r="E11" s="20"/>
      <c r="F11" s="35">
        <f>(B11*'Salary Calculator'!$E$4)+(C11*'Salary Calculator'!$E$6)+(D11*'Salary Calculator'!$E$7)+(E11*'Salary Calculator'!$E$8)</f>
        <v>57.709599999999995</v>
      </c>
      <c r="G11" s="20"/>
      <c r="H11" s="35">
        <f t="shared" si="0"/>
        <v>0</v>
      </c>
      <c r="I11" s="20">
        <v>1</v>
      </c>
      <c r="J11" s="35">
        <f t="shared" si="1"/>
        <v>57.709599999999995</v>
      </c>
      <c r="K11" s="20">
        <v>1</v>
      </c>
      <c r="L11" s="35">
        <f t="shared" si="2"/>
        <v>57.709599999999995</v>
      </c>
      <c r="M11" s="20">
        <v>1</v>
      </c>
      <c r="N11" s="35">
        <f t="shared" si="3"/>
        <v>57.709599999999995</v>
      </c>
      <c r="O11" s="20">
        <v>1</v>
      </c>
      <c r="P11" s="35">
        <f t="shared" si="4"/>
        <v>57.709599999999995</v>
      </c>
      <c r="Q11" s="20">
        <v>1</v>
      </c>
      <c r="R11" s="35">
        <f t="shared" si="5"/>
        <v>57.709599999999995</v>
      </c>
      <c r="S11" s="20">
        <v>1</v>
      </c>
      <c r="T11" s="35">
        <f t="shared" si="6"/>
        <v>57.709599999999995</v>
      </c>
      <c r="U11" s="20">
        <v>1</v>
      </c>
      <c r="V11" s="35">
        <f t="shared" si="7"/>
        <v>57.709599999999995</v>
      </c>
      <c r="W11" s="20">
        <v>1</v>
      </c>
      <c r="X11" s="35">
        <f t="shared" si="8"/>
        <v>57.709599999999995</v>
      </c>
      <c r="Y11" s="20"/>
      <c r="Z11" s="20"/>
      <c r="AA11" s="35">
        <f t="shared" si="9"/>
        <v>0</v>
      </c>
      <c r="AB11" s="20"/>
      <c r="AC11" s="35">
        <f t="shared" si="10"/>
        <v>0</v>
      </c>
      <c r="AD11" s="20"/>
      <c r="AE11" s="35">
        <f t="shared" si="11"/>
        <v>0</v>
      </c>
      <c r="AF11" s="20"/>
      <c r="AG11" s="35">
        <f t="shared" si="12"/>
        <v>0</v>
      </c>
      <c r="AH11" s="20"/>
      <c r="AI11" s="35">
        <f t="shared" si="13"/>
        <v>0</v>
      </c>
      <c r="AJ11" s="101">
        <f t="shared" si="14"/>
        <v>461.67680000000007</v>
      </c>
      <c r="AK11" s="35">
        <f>AJ11+(AJ11*'Salary Calculator'!$B$12)</f>
        <v>577.09600000000012</v>
      </c>
    </row>
    <row r="12" spans="1:37" x14ac:dyDescent="0.25">
      <c r="A12" t="s">
        <v>423</v>
      </c>
      <c r="B12" s="20">
        <v>0</v>
      </c>
      <c r="C12" s="20">
        <v>1</v>
      </c>
      <c r="D12" s="20">
        <v>0</v>
      </c>
      <c r="E12" s="20"/>
      <c r="F12" s="35">
        <f>(B12*'Salary Calculator'!$E$4)+(C12*'Salary Calculator'!$E$6)+(D12*'Salary Calculator'!$E$7)+(E12*'Salary Calculator'!$E$8)</f>
        <v>57.709599999999995</v>
      </c>
      <c r="G12" s="20"/>
      <c r="H12" s="35">
        <f t="shared" si="0"/>
        <v>0</v>
      </c>
      <c r="I12" s="20">
        <v>1</v>
      </c>
      <c r="J12" s="35">
        <f t="shared" si="1"/>
        <v>57.709599999999995</v>
      </c>
      <c r="K12" s="20"/>
      <c r="L12" s="35">
        <f t="shared" si="2"/>
        <v>0</v>
      </c>
      <c r="M12" s="20">
        <v>1</v>
      </c>
      <c r="N12" s="35">
        <f t="shared" si="3"/>
        <v>57.709599999999995</v>
      </c>
      <c r="O12" s="20"/>
      <c r="P12" s="35">
        <f t="shared" si="4"/>
        <v>0</v>
      </c>
      <c r="Q12" s="20">
        <v>1</v>
      </c>
      <c r="R12" s="35">
        <f t="shared" si="5"/>
        <v>57.709599999999995</v>
      </c>
      <c r="S12" s="20">
        <v>1</v>
      </c>
      <c r="T12" s="35">
        <f t="shared" si="6"/>
        <v>57.709599999999995</v>
      </c>
      <c r="U12" s="20">
        <v>1</v>
      </c>
      <c r="V12" s="35">
        <f t="shared" si="7"/>
        <v>57.709599999999995</v>
      </c>
      <c r="W12" s="20">
        <v>1</v>
      </c>
      <c r="X12" s="35">
        <f t="shared" si="8"/>
        <v>57.709599999999995</v>
      </c>
      <c r="Y12" s="20"/>
      <c r="Z12" s="20"/>
      <c r="AA12" s="35">
        <f t="shared" si="9"/>
        <v>0</v>
      </c>
      <c r="AB12" s="20"/>
      <c r="AC12" s="35">
        <f t="shared" si="10"/>
        <v>0</v>
      </c>
      <c r="AD12" s="20"/>
      <c r="AE12" s="35">
        <f t="shared" si="11"/>
        <v>0</v>
      </c>
      <c r="AF12" s="20"/>
      <c r="AG12" s="35">
        <f t="shared" si="12"/>
        <v>0</v>
      </c>
      <c r="AH12" s="20"/>
      <c r="AI12" s="35">
        <f t="shared" si="13"/>
        <v>0</v>
      </c>
      <c r="AJ12" s="101">
        <f t="shared" si="14"/>
        <v>346.25760000000002</v>
      </c>
      <c r="AK12" s="35">
        <f>AJ12+(AJ12*'Salary Calculator'!$B$12)</f>
        <v>432.822</v>
      </c>
    </row>
    <row r="13" spans="1:37" ht="15.75" thickBot="1" x14ac:dyDescent="0.3">
      <c r="A13" s="36" t="s">
        <v>422</v>
      </c>
      <c r="B13" s="38">
        <f>SUM(B4:B12)*'Salary Calculator'!E4</f>
        <v>782.93599999999992</v>
      </c>
      <c r="C13" s="38">
        <f>SUM(C4:C12)*'Salary Calculator'!E6</f>
        <v>577.096</v>
      </c>
      <c r="D13" s="38">
        <f>SUM(D4:D12)*'Salary Calculator'!E7</f>
        <v>120.92479999999999</v>
      </c>
      <c r="E13" s="38">
        <f>SUM(E4:E12)*'Salary Calculator'!E8</f>
        <v>0</v>
      </c>
      <c r="F13" s="38">
        <f>SUM(F4:F12)</f>
        <v>1480.9567999999999</v>
      </c>
      <c r="G13" s="36"/>
      <c r="H13" s="57">
        <f>SUM(H4:H12)</f>
        <v>1131.9464</v>
      </c>
      <c r="I13" s="36"/>
      <c r="J13" s="57">
        <f>SUM(J4:J12)</f>
        <v>818.77199999999993</v>
      </c>
      <c r="K13" s="36"/>
      <c r="L13" s="57">
        <f>SUM(L4:L12)</f>
        <v>329.71600000000001</v>
      </c>
      <c r="M13" s="36"/>
      <c r="N13" s="57">
        <f>SUM(N4:N12)</f>
        <v>544.01279999999997</v>
      </c>
      <c r="O13" s="36"/>
      <c r="P13" s="57">
        <f>SUM(P4:P12)</f>
        <v>329.71600000000001</v>
      </c>
      <c r="Q13" s="36"/>
      <c r="R13" s="57">
        <f>SUM(R4:R12)</f>
        <v>387.42560000000003</v>
      </c>
      <c r="S13" s="36"/>
      <c r="T13" s="57">
        <f>SUM(T4:T12)</f>
        <v>991.9008</v>
      </c>
      <c r="U13" s="36"/>
      <c r="V13" s="57">
        <f>SUM(V4:V12)</f>
        <v>387.42560000000003</v>
      </c>
      <c r="W13" s="36"/>
      <c r="X13" s="57">
        <f>SUM(X4:X12)</f>
        <v>406.72</v>
      </c>
      <c r="Y13" s="100">
        <f>SUM(H13,J13,L13,N13,P13,R13,T13,V13,X13)</f>
        <v>5327.6351999999997</v>
      </c>
      <c r="Z13" s="36"/>
      <c r="AA13" s="38">
        <f>SUM(AA4:AA12)</f>
        <v>0</v>
      </c>
      <c r="AB13" s="36"/>
      <c r="AC13" s="38">
        <f>SUM(AC4:AC12)</f>
        <v>0</v>
      </c>
      <c r="AD13" s="36"/>
      <c r="AE13" s="38">
        <f>SUM(AE4:AE12)</f>
        <v>0</v>
      </c>
      <c r="AF13" s="36"/>
      <c r="AG13" s="38">
        <f>SUM(AG4:AG12)</f>
        <v>0</v>
      </c>
      <c r="AH13" s="36"/>
      <c r="AI13" s="38">
        <f>SUM(AI4:AI12)</f>
        <v>0</v>
      </c>
      <c r="AJ13" s="38">
        <f>SUM(AJ4:AJ12)</f>
        <v>5327.6352000000006</v>
      </c>
      <c r="AK13" s="38">
        <f>SUM(AK4:AK12)</f>
        <v>6659.5440000000008</v>
      </c>
    </row>
    <row r="14" spans="1:37" ht="15.75" thickTop="1" x14ac:dyDescent="0.25">
      <c r="A14" s="45"/>
      <c r="B14" s="46"/>
      <c r="C14" s="46"/>
      <c r="D14" s="46"/>
      <c r="E14" s="46"/>
      <c r="F14" s="46"/>
      <c r="G14" s="45"/>
      <c r="H14" s="46"/>
      <c r="I14" s="45"/>
      <c r="J14" s="46"/>
      <c r="K14" s="45"/>
      <c r="L14" s="46"/>
      <c r="M14" s="45"/>
      <c r="N14" s="46"/>
      <c r="O14" s="45"/>
      <c r="P14" s="46"/>
      <c r="Q14" s="45"/>
      <c r="R14" s="46"/>
      <c r="S14" s="45"/>
      <c r="T14" s="46"/>
      <c r="U14" s="45"/>
      <c r="V14" s="46"/>
      <c r="W14" s="45"/>
      <c r="X14" s="46"/>
      <c r="Y14" s="46"/>
      <c r="Z14" s="45"/>
      <c r="AA14" s="46"/>
      <c r="AB14" s="45"/>
      <c r="AC14" s="46"/>
      <c r="AD14" s="45"/>
      <c r="AE14" s="46"/>
      <c r="AF14" s="45"/>
      <c r="AG14" s="46"/>
      <c r="AH14" s="45"/>
      <c r="AI14" s="46"/>
      <c r="AJ14" s="46"/>
      <c r="AK14" s="47"/>
    </row>
    <row r="15" spans="1:37" x14ac:dyDescent="0.25">
      <c r="A15" s="34" t="s">
        <v>467</v>
      </c>
      <c r="B15" s="50"/>
      <c r="C15" s="50"/>
      <c r="D15" s="50"/>
      <c r="E15" s="50"/>
      <c r="F15" s="50"/>
      <c r="G15" s="51"/>
      <c r="H15" s="50"/>
      <c r="I15" s="51"/>
      <c r="J15" s="50"/>
      <c r="K15" s="51"/>
      <c r="L15" s="50"/>
      <c r="M15" s="51"/>
      <c r="N15" s="50"/>
      <c r="O15" s="51"/>
      <c r="P15" s="50"/>
      <c r="Q15" s="51"/>
      <c r="R15" s="50"/>
      <c r="S15" s="51"/>
      <c r="T15" s="50"/>
      <c r="U15" s="51"/>
      <c r="V15" s="50"/>
      <c r="W15" s="51"/>
      <c r="X15" s="50"/>
      <c r="Y15" s="50"/>
      <c r="Z15" s="51"/>
      <c r="AA15" s="50"/>
      <c r="AB15" s="51"/>
      <c r="AC15" s="50"/>
      <c r="AD15" s="51"/>
      <c r="AE15" s="50"/>
      <c r="AF15" s="51"/>
      <c r="AG15" s="50"/>
      <c r="AH15" s="51"/>
      <c r="AI15" s="50"/>
      <c r="AJ15" s="50"/>
      <c r="AK15" s="52"/>
    </row>
    <row r="16" spans="1:37" x14ac:dyDescent="0.25">
      <c r="A16" s="48" t="s">
        <v>404</v>
      </c>
      <c r="B16" s="48">
        <v>1</v>
      </c>
      <c r="C16" s="48">
        <v>2</v>
      </c>
      <c r="D16" s="48">
        <v>1</v>
      </c>
      <c r="E16" s="48"/>
      <c r="F16" s="49">
        <f>(B16*'Salary Calculator'!E4)+(C16*'Salary Calculator'!E6)+(D16*'Salary Calculator'!E7)+(E16*'Salary Calculator'!E8)</f>
        <v>332.46879999999999</v>
      </c>
      <c r="G16" s="48"/>
      <c r="H16" s="48"/>
      <c r="I16" s="48"/>
      <c r="J16" s="48"/>
      <c r="K16" s="48"/>
      <c r="L16" s="48"/>
      <c r="M16" s="48"/>
      <c r="N16" s="48"/>
      <c r="O16" s="48"/>
      <c r="P16" s="48"/>
      <c r="Q16" s="48"/>
      <c r="R16" s="48"/>
      <c r="S16" s="48"/>
      <c r="T16" s="48"/>
      <c r="U16" s="48"/>
      <c r="V16" s="48"/>
      <c r="W16" s="48"/>
      <c r="X16" s="48"/>
      <c r="Y16" s="48"/>
      <c r="Z16" s="48">
        <v>1</v>
      </c>
      <c r="AA16" s="49">
        <f>SUM($F16*Z16)</f>
        <v>332.46879999999999</v>
      </c>
      <c r="AB16" s="48"/>
      <c r="AC16" s="49">
        <f>SUM($F16*AB16)</f>
        <v>0</v>
      </c>
      <c r="AD16" s="48"/>
      <c r="AE16" s="49">
        <f>SUM($F16*AD16)</f>
        <v>0</v>
      </c>
      <c r="AF16" s="48"/>
      <c r="AG16" s="49">
        <f>SUM($F16*AF16)</f>
        <v>0</v>
      </c>
      <c r="AH16" s="48"/>
      <c r="AI16" s="49">
        <f>SUM($F16*AH16)</f>
        <v>0</v>
      </c>
      <c r="AJ16" s="102">
        <f t="shared" ref="AJ16:AJ20" si="15">SUM(H16,J16,L16,N16,P16,R16,T16,V16,X16,AA16,AC16,AE16,AG16,AI16)</f>
        <v>332.46879999999999</v>
      </c>
      <c r="AK16" s="35">
        <f>AJ16+(AJ16*'Salary Calculator'!$B$12)</f>
        <v>415.58600000000001</v>
      </c>
    </row>
    <row r="17" spans="1:38" x14ac:dyDescent="0.25">
      <c r="A17" s="20" t="s">
        <v>457</v>
      </c>
      <c r="B17" s="20">
        <v>2</v>
      </c>
      <c r="C17" s="20">
        <v>5</v>
      </c>
      <c r="D17" s="20">
        <v>1</v>
      </c>
      <c r="E17" s="20"/>
      <c r="F17" s="35">
        <f>(B17*'Salary Calculator'!E4)+(C17*'Salary Calculator'!E6)+(D17*'Salary Calculator'!E7)+(E17*'Salary Calculator'!E8)</f>
        <v>662.1848</v>
      </c>
      <c r="G17" s="20"/>
      <c r="H17" s="20"/>
      <c r="I17" s="20"/>
      <c r="J17" s="20"/>
      <c r="K17" s="20"/>
      <c r="L17" s="20"/>
      <c r="M17" s="20"/>
      <c r="N17" s="20"/>
      <c r="O17" s="20"/>
      <c r="P17" s="20"/>
      <c r="Q17" s="20"/>
      <c r="R17" s="20"/>
      <c r="S17" s="20"/>
      <c r="T17" s="20"/>
      <c r="U17" s="20"/>
      <c r="V17" s="20"/>
      <c r="W17" s="20"/>
      <c r="X17" s="20"/>
      <c r="Y17" s="20"/>
      <c r="Z17" s="20"/>
      <c r="AA17" s="49">
        <f>SUM($F17*Z17)</f>
        <v>0</v>
      </c>
      <c r="AB17" s="20">
        <v>1</v>
      </c>
      <c r="AC17" s="49">
        <f>SUM($F17*AB17)</f>
        <v>662.1848</v>
      </c>
      <c r="AD17" s="20"/>
      <c r="AE17" s="49">
        <f>SUM($F17*AD17)</f>
        <v>0</v>
      </c>
      <c r="AF17" s="20"/>
      <c r="AG17" s="49">
        <f>SUM($F17*AF17)</f>
        <v>0</v>
      </c>
      <c r="AH17" s="20"/>
      <c r="AI17" s="49">
        <f>SUM($F17*AH17)</f>
        <v>0</v>
      </c>
      <c r="AJ17" s="101">
        <f t="shared" si="15"/>
        <v>662.1848</v>
      </c>
      <c r="AK17" s="35">
        <f>AJ17+(AJ17*'Salary Calculator'!$B$12)</f>
        <v>827.73099999999999</v>
      </c>
    </row>
    <row r="18" spans="1:38" x14ac:dyDescent="0.25">
      <c r="A18" s="20" t="s">
        <v>405</v>
      </c>
      <c r="B18" s="20">
        <v>0</v>
      </c>
      <c r="C18" s="20">
        <v>1</v>
      </c>
      <c r="D18" s="20">
        <v>1</v>
      </c>
      <c r="E18" s="20"/>
      <c r="F18" s="35">
        <f>(B18*'Salary Calculator'!E4)+(C18*'Salary Calculator'!E6)+(D18*'Salary Calculator'!E7)+(E18*'Salary Calculator'!E8)</f>
        <v>118.172</v>
      </c>
      <c r="G18" s="20"/>
      <c r="H18" s="20"/>
      <c r="I18" s="20"/>
      <c r="J18" s="20"/>
      <c r="K18" s="20"/>
      <c r="L18" s="20"/>
      <c r="M18" s="20"/>
      <c r="N18" s="20"/>
      <c r="O18" s="20"/>
      <c r="P18" s="20"/>
      <c r="Q18" s="20"/>
      <c r="R18" s="20"/>
      <c r="S18" s="20"/>
      <c r="T18" s="20"/>
      <c r="U18" s="20"/>
      <c r="V18" s="20"/>
      <c r="W18" s="20"/>
      <c r="X18" s="20"/>
      <c r="Y18" s="20"/>
      <c r="Z18" s="20"/>
      <c r="AA18" s="49">
        <f>SUM($F18*Z18)</f>
        <v>0</v>
      </c>
      <c r="AB18" s="20"/>
      <c r="AC18" s="49">
        <f>SUM($F18*AB18)</f>
        <v>0</v>
      </c>
      <c r="AD18" s="20">
        <v>1</v>
      </c>
      <c r="AE18" s="49">
        <f>SUM($F18*AD18)</f>
        <v>118.172</v>
      </c>
      <c r="AF18" s="20"/>
      <c r="AG18" s="49">
        <f>SUM($F18*AF18)</f>
        <v>0</v>
      </c>
      <c r="AH18" s="20"/>
      <c r="AI18" s="49">
        <f>SUM($F18*AH18)</f>
        <v>0</v>
      </c>
      <c r="AJ18" s="101">
        <f t="shared" si="15"/>
        <v>118.172</v>
      </c>
      <c r="AK18" s="35">
        <f>AJ18+(AJ18*'Salary Calculator'!$B$12)</f>
        <v>147.715</v>
      </c>
    </row>
    <row r="19" spans="1:38" x14ac:dyDescent="0.25">
      <c r="A19" s="20" t="s">
        <v>406</v>
      </c>
      <c r="B19" s="20">
        <v>2</v>
      </c>
      <c r="C19" s="20">
        <v>3</v>
      </c>
      <c r="D19" s="20">
        <v>1</v>
      </c>
      <c r="E19" s="20"/>
      <c r="F19" s="35">
        <f>(B19*'Salary Calculator'!E4)+(C19*'Salary Calculator'!E6)+(D19*'Salary Calculator'!E7)+(E19*'Salary Calculator'!E8)</f>
        <v>546.76559999999995</v>
      </c>
      <c r="G19" s="20"/>
      <c r="H19" s="20"/>
      <c r="I19" s="20"/>
      <c r="J19" s="20"/>
      <c r="K19" s="20"/>
      <c r="L19" s="20"/>
      <c r="M19" s="20"/>
      <c r="N19" s="20"/>
      <c r="O19" s="20"/>
      <c r="P19" s="20"/>
      <c r="Q19" s="20"/>
      <c r="R19" s="20"/>
      <c r="S19" s="20"/>
      <c r="T19" s="20"/>
      <c r="U19" s="20"/>
      <c r="V19" s="20"/>
      <c r="W19" s="20"/>
      <c r="X19" s="20"/>
      <c r="Y19" s="20"/>
      <c r="Z19" s="20"/>
      <c r="AA19" s="49">
        <f>SUM($F19*Z19)</f>
        <v>0</v>
      </c>
      <c r="AB19" s="20"/>
      <c r="AC19" s="49">
        <f>SUM($F19*AB19)</f>
        <v>0</v>
      </c>
      <c r="AD19" s="20"/>
      <c r="AE19" s="49">
        <f>SUM($F19*AD19)</f>
        <v>0</v>
      </c>
      <c r="AF19" s="20">
        <v>1</v>
      </c>
      <c r="AG19" s="49">
        <f>SUM($F19*AF19)</f>
        <v>546.76559999999995</v>
      </c>
      <c r="AH19" s="20"/>
      <c r="AI19" s="49">
        <f>SUM($F19*AH19)</f>
        <v>0</v>
      </c>
      <c r="AJ19" s="101">
        <f t="shared" si="15"/>
        <v>546.76559999999995</v>
      </c>
      <c r="AK19" s="35">
        <f>AJ19+(AJ19*'Salary Calculator'!$B$12)</f>
        <v>683.45699999999988</v>
      </c>
    </row>
    <row r="20" spans="1:38" x14ac:dyDescent="0.25">
      <c r="A20" s="20" t="s">
        <v>404</v>
      </c>
      <c r="B20" s="20">
        <v>1</v>
      </c>
      <c r="C20" s="20">
        <v>1</v>
      </c>
      <c r="D20" s="20">
        <v>1</v>
      </c>
      <c r="E20" s="20"/>
      <c r="F20" s="35">
        <f>(B20*'Salary Calculator'!E4)+(C20*'Salary Calculator'!E6)+(D20*'Salary Calculator'!E7)+(E20*'Salary Calculator'!E8)</f>
        <v>274.75919999999996</v>
      </c>
      <c r="G20" s="20"/>
      <c r="H20" s="20"/>
      <c r="I20" s="20"/>
      <c r="J20" s="20"/>
      <c r="K20" s="20"/>
      <c r="L20" s="20"/>
      <c r="M20" s="20"/>
      <c r="N20" s="20"/>
      <c r="O20" s="20"/>
      <c r="P20" s="20"/>
      <c r="Q20" s="20"/>
      <c r="R20" s="20"/>
      <c r="S20" s="20"/>
      <c r="T20" s="20"/>
      <c r="U20" s="20"/>
      <c r="V20" s="20"/>
      <c r="W20" s="20"/>
      <c r="X20" s="20"/>
      <c r="Y20" s="20"/>
      <c r="Z20" s="20"/>
      <c r="AA20" s="49">
        <f>SUM($F20*Z20)</f>
        <v>0</v>
      </c>
      <c r="AB20" s="20"/>
      <c r="AC20" s="49">
        <f>SUM($F20*AB20)</f>
        <v>0</v>
      </c>
      <c r="AD20" s="20"/>
      <c r="AE20" s="49">
        <f>SUM($F20*AD20)</f>
        <v>0</v>
      </c>
      <c r="AF20" s="20"/>
      <c r="AG20" s="49">
        <f>SUM($F20*AF20)</f>
        <v>0</v>
      </c>
      <c r="AH20" s="20">
        <v>1</v>
      </c>
      <c r="AI20" s="49">
        <f>SUM($F20*AH20)</f>
        <v>274.75919999999996</v>
      </c>
      <c r="AJ20" s="101">
        <f t="shared" si="15"/>
        <v>274.75919999999996</v>
      </c>
      <c r="AK20" s="35">
        <f>AJ20+(AJ20*'Salary Calculator'!$B$12)</f>
        <v>343.44899999999996</v>
      </c>
    </row>
    <row r="21" spans="1:38" ht="15.75" thickBot="1" x14ac:dyDescent="0.3">
      <c r="A21" s="36" t="s">
        <v>422</v>
      </c>
      <c r="B21" s="38">
        <f>SUM(B16:B20)*'Salary Calculator'!E4</f>
        <v>939.52319999999997</v>
      </c>
      <c r="C21" s="38">
        <f>SUM(C16:C20)*'Salary Calculator'!E6</f>
        <v>692.51519999999994</v>
      </c>
      <c r="D21" s="38">
        <f>SUM(D16:D20)*'Salary Calculator'!E7</f>
        <v>302.31199999999995</v>
      </c>
      <c r="E21" s="38">
        <f>SUM(E16:E20)*'Salary Calculator'!E8</f>
        <v>0</v>
      </c>
      <c r="F21" s="38">
        <f>SUM(F16:F20)</f>
        <v>1934.3503999999998</v>
      </c>
      <c r="G21" s="36"/>
      <c r="H21" s="36"/>
      <c r="I21" s="36"/>
      <c r="J21" s="36"/>
      <c r="K21" s="36"/>
      <c r="L21" s="36"/>
      <c r="M21" s="36"/>
      <c r="N21" s="36"/>
      <c r="O21" s="36"/>
      <c r="P21" s="36"/>
      <c r="Q21" s="36"/>
      <c r="R21" s="36"/>
      <c r="S21" s="36"/>
      <c r="T21" s="36"/>
      <c r="U21" s="36"/>
      <c r="V21" s="36"/>
      <c r="W21" s="36"/>
      <c r="X21" s="36"/>
      <c r="Y21" s="36"/>
      <c r="Z21" s="36"/>
      <c r="AA21" s="57">
        <f>SUM(AA16:AA20)</f>
        <v>332.46879999999999</v>
      </c>
      <c r="AB21" s="36"/>
      <c r="AC21" s="57">
        <f>SUM(AC16:AC20)</f>
        <v>662.1848</v>
      </c>
      <c r="AD21" s="36"/>
      <c r="AE21" s="57">
        <f>SUM(AE16:AE20)</f>
        <v>118.172</v>
      </c>
      <c r="AF21" s="36"/>
      <c r="AG21" s="57">
        <f>SUM(AG16:AG20)</f>
        <v>546.76559999999995</v>
      </c>
      <c r="AH21" s="36"/>
      <c r="AI21" s="57">
        <f>SUM(AI16:AI20)</f>
        <v>274.75919999999996</v>
      </c>
      <c r="AJ21" s="105">
        <f>SUM(AJ16:AJ20)</f>
        <v>1934.3503999999998</v>
      </c>
      <c r="AK21" s="38">
        <f>SUM(AK16:AK20)</f>
        <v>2417.9379999999996</v>
      </c>
    </row>
    <row r="22" spans="1:38" ht="16.5" thickTop="1" thickBot="1" x14ac:dyDescent="0.3">
      <c r="A22" s="36" t="s">
        <v>403</v>
      </c>
      <c r="B22" s="38">
        <f>SUM(B13,B21)</f>
        <v>1722.4591999999998</v>
      </c>
      <c r="C22" s="38">
        <f>SUM(C13,C21)</f>
        <v>1269.6111999999998</v>
      </c>
      <c r="D22" s="38">
        <f>SUM(D13,D21)</f>
        <v>423.23679999999996</v>
      </c>
      <c r="E22" s="38">
        <f>SUM(E13,E21)</f>
        <v>0</v>
      </c>
      <c r="F22" s="38">
        <f>SUM(F13,F21)</f>
        <v>3415.3071999999997</v>
      </c>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f>SUM(AJ13,AJ21)</f>
        <v>7261.9856</v>
      </c>
      <c r="AK22" s="38">
        <f>SUM(AK13,AK21)</f>
        <v>9077.482</v>
      </c>
    </row>
    <row r="23" spans="1:38" ht="15.75" thickTop="1" x14ac:dyDescent="0.25"/>
    <row r="24" spans="1:38" x14ac:dyDescent="0.25">
      <c r="F24" s="54" t="s">
        <v>431</v>
      </c>
      <c r="G24" s="55"/>
      <c r="H24" s="55"/>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row>
    <row r="25" spans="1:38" ht="15.75" thickBot="1" x14ac:dyDescent="0.3">
      <c r="F25" s="44" t="s">
        <v>426</v>
      </c>
      <c r="G25" s="20">
        <f>SUMPRODUCT(B4:B12,G4:G12)</f>
        <v>5</v>
      </c>
      <c r="H25" s="35">
        <f>SUM(G25)*'Salary Calculator'!$E$4</f>
        <v>782.93599999999992</v>
      </c>
      <c r="I25" s="20">
        <f>SUMPRODUCT(B4:B12,I4:I12)</f>
        <v>3</v>
      </c>
      <c r="J25" s="35">
        <f>SUM(I25)*'Salary Calculator'!$E$4</f>
        <v>469.76159999999999</v>
      </c>
      <c r="K25" s="20">
        <f>SUMPRODUCT(B4:B12,K4:K12)</f>
        <v>1</v>
      </c>
      <c r="L25" s="35">
        <f>SUM(K25)*'Salary Calculator'!$E$4</f>
        <v>156.5872</v>
      </c>
      <c r="M25" s="20">
        <f>SUMPRODUCT(B4:B12,M4:M12)</f>
        <v>2</v>
      </c>
      <c r="N25" s="35">
        <f>SUM(M25)*'Salary Calculator'!$E$4</f>
        <v>313.17439999999999</v>
      </c>
      <c r="O25" s="20">
        <f>SUMPRODUCT(B4:B12,O4:O12)</f>
        <v>1</v>
      </c>
      <c r="P25" s="35">
        <f>SUM(O25)*'Salary Calculator'!$E$4</f>
        <v>156.5872</v>
      </c>
      <c r="Q25" s="20">
        <f>SUMPRODUCT(B4:B12,Q4:Q12)</f>
        <v>1</v>
      </c>
      <c r="R25" s="35">
        <f>SUM(Q25)*'Salary Calculator'!$E$4</f>
        <v>156.5872</v>
      </c>
      <c r="S25" s="20">
        <f>SUMPRODUCT(B4:B12,S4:S12)</f>
        <v>3</v>
      </c>
      <c r="T25" s="35">
        <f>SUM(S25)*'Salary Calculator'!$E$4</f>
        <v>469.76159999999999</v>
      </c>
      <c r="U25" s="20">
        <f>SUMPRODUCT(B4:B12,U4:U12)</f>
        <v>1</v>
      </c>
      <c r="V25" s="35">
        <f>SUM(U25)*'Salary Calculator'!$E$4</f>
        <v>156.5872</v>
      </c>
      <c r="W25" s="20">
        <f>SUMPRODUCT(B4:B12,W4:W12)</f>
        <v>0</v>
      </c>
      <c r="X25" s="35">
        <f>SUM(W25)*'Salary Calculator'!$E$4</f>
        <v>0</v>
      </c>
      <c r="Y25" s="103">
        <f>SUM(H25,J25,L25,N25,P25,R25,T25,V25,X25)</f>
        <v>2661.9823999999994</v>
      </c>
      <c r="Z25" s="20">
        <f>SUMPRODUCT(B16:B20,Z16:Z20)</f>
        <v>1</v>
      </c>
      <c r="AA25" s="35">
        <f>SUM(Z25)*'Salary Calculator'!$E$4</f>
        <v>156.5872</v>
      </c>
      <c r="AB25" s="20">
        <f>SUMPRODUCT(B16:B20,AB16:AB20)</f>
        <v>2</v>
      </c>
      <c r="AC25" s="35">
        <f>SUM(AB25)*'Salary Calculator'!$E$4</f>
        <v>313.17439999999999</v>
      </c>
      <c r="AD25" s="20">
        <f>SUMPRODUCT(B16:B20,AD16:AD20)</f>
        <v>0</v>
      </c>
      <c r="AE25" s="35">
        <f>SUM(AD25)*'Salary Calculator'!$E$4</f>
        <v>0</v>
      </c>
      <c r="AF25" s="20">
        <f>SUMPRODUCT(B16:B20,AF16:AF20)</f>
        <v>2</v>
      </c>
      <c r="AG25" s="35">
        <f>SUM(AF25)*'Salary Calculator'!$E$4</f>
        <v>313.17439999999999</v>
      </c>
      <c r="AH25" s="20">
        <f>SUMPRODUCT(B16:B20,AH16:AH20)</f>
        <v>1</v>
      </c>
      <c r="AI25" s="35">
        <f>SUM(AH25)*'Salary Calculator'!$E$4</f>
        <v>156.5872</v>
      </c>
      <c r="AJ25" s="56">
        <f>SUM(Y25,AA25,AC25,AE25,AG25,AI25)</f>
        <v>3601.505599999999</v>
      </c>
      <c r="AK25" s="35">
        <f>AJ25+(AJ25*'Salary Calculator'!$B$12)</f>
        <v>4501.8819999999987</v>
      </c>
    </row>
    <row r="26" spans="1:38" ht="31.5" thickTop="1" thickBot="1" x14ac:dyDescent="0.3">
      <c r="F26" s="44" t="s">
        <v>427</v>
      </c>
      <c r="G26" s="20">
        <f>SUMPRODUCT(C4:C12,G4:G12)</f>
        <v>5</v>
      </c>
      <c r="H26" s="35">
        <f>SUM(G26)*'Salary Calculator'!$E$6</f>
        <v>288.548</v>
      </c>
      <c r="I26" s="20">
        <f>SUMPRODUCT(C4:C12,I4:I12)</f>
        <v>5</v>
      </c>
      <c r="J26" s="35">
        <f>SUM(I26)*'Salary Calculator'!$E$6</f>
        <v>288.548</v>
      </c>
      <c r="K26" s="20">
        <f>SUMPRODUCT(C4:C12,K4:K12)</f>
        <v>3</v>
      </c>
      <c r="L26" s="35">
        <f>SUM(K26)*'Salary Calculator'!$E$6</f>
        <v>173.12879999999998</v>
      </c>
      <c r="M26" s="20">
        <f>SUMPRODUCT(C4:C12,M4:M12)</f>
        <v>4</v>
      </c>
      <c r="N26" s="35">
        <f>SUM(M26)*'Salary Calculator'!$E$6</f>
        <v>230.83839999999998</v>
      </c>
      <c r="O26" s="20">
        <f>SUMPRODUCT(C4:C12,O4:O12)</f>
        <v>3</v>
      </c>
      <c r="P26" s="35">
        <f>SUM(O26)*'Salary Calculator'!$E$6</f>
        <v>173.12879999999998</v>
      </c>
      <c r="Q26" s="20">
        <f>SUMPRODUCT(C4:C12,Q4:Q12)</f>
        <v>4</v>
      </c>
      <c r="R26" s="35">
        <f>SUM(Q26)*'Salary Calculator'!$E$6</f>
        <v>230.83839999999998</v>
      </c>
      <c r="S26" s="20">
        <f>SUMPRODUCT(C4:C12,S4:S12)</f>
        <v>8</v>
      </c>
      <c r="T26" s="35">
        <f>SUM(S26)*'Salary Calculator'!$E$6</f>
        <v>461.67679999999996</v>
      </c>
      <c r="U26" s="20">
        <f>SUMPRODUCT(C4:C12,U4:U12)</f>
        <v>4</v>
      </c>
      <c r="V26" s="35">
        <f>SUM(U26)*'Salary Calculator'!$E$6</f>
        <v>230.83839999999998</v>
      </c>
      <c r="W26" s="20">
        <f>SUMPRODUCT(C4:C12,W4:W12)</f>
        <v>6</v>
      </c>
      <c r="X26" s="35">
        <f>SUM(W26)*'Salary Calculator'!$E$6</f>
        <v>346.25759999999997</v>
      </c>
      <c r="Y26" s="100">
        <f>SUM(H26,J26,L26,N26,P26,R26,T26,V26,X26)</f>
        <v>2423.8031999999998</v>
      </c>
      <c r="Z26" s="20">
        <f>SUMPRODUCT(C16:C20,Z16:Z20)</f>
        <v>2</v>
      </c>
      <c r="AA26" s="35">
        <f>SUM(Z26)*'Salary Calculator'!$E$6</f>
        <v>115.41919999999999</v>
      </c>
      <c r="AB26" s="20">
        <f>SUMPRODUCT(C16:C20,AB16:AB20)</f>
        <v>5</v>
      </c>
      <c r="AC26" s="35">
        <f>SUM(AB26)*'Salary Calculator'!$E$6</f>
        <v>288.548</v>
      </c>
      <c r="AD26" s="20">
        <f>SUMPRODUCT(C16:C20,AD16:AD20)</f>
        <v>1</v>
      </c>
      <c r="AE26" s="35">
        <f>SUM(AD26)*'Salary Calculator'!$E$6</f>
        <v>57.709599999999995</v>
      </c>
      <c r="AF26" s="20">
        <f>SUMPRODUCT(C16:C20,AF16:AF20)</f>
        <v>3</v>
      </c>
      <c r="AG26" s="35">
        <f>SUM(AF26)*'Salary Calculator'!$E$6</f>
        <v>173.12879999999998</v>
      </c>
      <c r="AH26" s="20">
        <f>SUMPRODUCT(C16:C20,AH16:AH20)</f>
        <v>1</v>
      </c>
      <c r="AI26" s="35">
        <f>SUM(AH26)*'Salary Calculator'!$E$6</f>
        <v>57.709599999999995</v>
      </c>
      <c r="AJ26" s="56">
        <f>SUM(Y26,AA26,AC26,AE26,AG26,AI26)</f>
        <v>3116.3183999999997</v>
      </c>
      <c r="AK26" s="35">
        <f>AJ26+(AJ26*'Salary Calculator'!$B$12)</f>
        <v>3895.3979999999997</v>
      </c>
    </row>
    <row r="27" spans="1:38" ht="16.5" thickTop="1" thickBot="1" x14ac:dyDescent="0.3">
      <c r="F27" s="44" t="s">
        <v>428</v>
      </c>
      <c r="G27" s="20">
        <f>SUMPRODUCT(D4:D12,G4:G12)</f>
        <v>1</v>
      </c>
      <c r="H27" s="35">
        <f>SUM(G27)*'Salary Calculator'!$E$7</f>
        <v>60.462399999999995</v>
      </c>
      <c r="I27" s="20">
        <f>SUMPRODUCT(D4:D12,I4:I12)</f>
        <v>1</v>
      </c>
      <c r="J27" s="35">
        <f>SUM(I27)*'Salary Calculator'!$E$7</f>
        <v>60.462399999999995</v>
      </c>
      <c r="K27" s="20">
        <f>SUMPRODUCT(D4:D12,K4:K12)</f>
        <v>0</v>
      </c>
      <c r="L27" s="35">
        <f>SUM(K27)*'Salary Calculator'!$E$7</f>
        <v>0</v>
      </c>
      <c r="M27" s="20">
        <f>SUMPRODUCT(D4:D12,M4:M12)</f>
        <v>0</v>
      </c>
      <c r="N27" s="35">
        <f>SUM(M27)*'Salary Calculator'!$E$7</f>
        <v>0</v>
      </c>
      <c r="O27" s="20">
        <f>SUMPRODUCT(D4:D12,O4:O12)</f>
        <v>0</v>
      </c>
      <c r="P27" s="35">
        <f>SUM(O27)*'Salary Calculator'!$E$7</f>
        <v>0</v>
      </c>
      <c r="Q27" s="20">
        <f>SUMPRODUCT(D4:D12,Q4:Q12)</f>
        <v>0</v>
      </c>
      <c r="R27" s="35">
        <f>SUM(Q27)*'Salary Calculator'!$E$7</f>
        <v>0</v>
      </c>
      <c r="S27" s="20">
        <f>SUMPRODUCT(D4:D12,S4:S12)</f>
        <v>1</v>
      </c>
      <c r="T27" s="35">
        <f>SUM(S27)*'Salary Calculator'!$E$7</f>
        <v>60.462399999999995</v>
      </c>
      <c r="U27" s="20">
        <f>SUMPRODUCT(D4:D12,U4:U12)</f>
        <v>0</v>
      </c>
      <c r="V27" s="35">
        <f>SUM(U27)*'Salary Calculator'!$E$7</f>
        <v>0</v>
      </c>
      <c r="W27" s="20">
        <f>SUMPRODUCT(D4:D12,W4:W12)</f>
        <v>1</v>
      </c>
      <c r="X27" s="35">
        <f>SUM(W27)*'Salary Calculator'!$E$7</f>
        <v>60.462399999999995</v>
      </c>
      <c r="Y27" s="100">
        <f>SUM(H27,J27,L27,N27,P27,R27,T27,V27,X27)</f>
        <v>241.84959999999998</v>
      </c>
      <c r="Z27" s="20">
        <f>SUMPRODUCT(D16:D20,Z16:Z20)</f>
        <v>1</v>
      </c>
      <c r="AA27" s="35">
        <f>SUM(Z27)*'Salary Calculator'!$E$7</f>
        <v>60.462399999999995</v>
      </c>
      <c r="AB27" s="20">
        <f>SUMPRODUCT(D16:D20,AB16:AB20)</f>
        <v>1</v>
      </c>
      <c r="AC27" s="35">
        <f>SUM(AB27)*'Salary Calculator'!$E$7</f>
        <v>60.462399999999995</v>
      </c>
      <c r="AD27" s="20">
        <f>SUMPRODUCT(D16:D20,AD16:AD20)</f>
        <v>1</v>
      </c>
      <c r="AE27" s="35">
        <f>SUM(AD27)*'Salary Calculator'!$E$7</f>
        <v>60.462399999999995</v>
      </c>
      <c r="AF27" s="20">
        <f>SUMPRODUCT(D16:D20,AF16:AF20)</f>
        <v>1</v>
      </c>
      <c r="AG27" s="35">
        <f>SUM(AF27)*'Salary Calculator'!$E$7</f>
        <v>60.462399999999995</v>
      </c>
      <c r="AH27" s="20">
        <f>SUMPRODUCT(D16:D20,AH16:AH20)</f>
        <v>1</v>
      </c>
      <c r="AI27" s="35">
        <f>SUM(AH27)*'Salary Calculator'!$E$7</f>
        <v>60.462399999999995</v>
      </c>
      <c r="AJ27" s="56">
        <f t="shared" ref="AJ27:AJ28" si="16">SUM(Y27,AA27,AC27,AE27,AG27,AI27)</f>
        <v>544.16159999999991</v>
      </c>
      <c r="AK27" s="35">
        <f>AJ27+(AJ27*'Salary Calculator'!$B$12)</f>
        <v>680.20199999999988</v>
      </c>
    </row>
    <row r="28" spans="1:38" ht="16.5" thickTop="1" thickBot="1" x14ac:dyDescent="0.3">
      <c r="F28" s="44" t="s">
        <v>429</v>
      </c>
      <c r="G28" s="20">
        <f>SUMPRODUCT(E4:E12,G4:G12)</f>
        <v>0</v>
      </c>
      <c r="H28" s="35">
        <f>SUM(G28)*'Salary Calculator'!$E$8</f>
        <v>0</v>
      </c>
      <c r="I28" s="20">
        <f>SUMPRODUCT(E4:E12,I4:I12)</f>
        <v>0</v>
      </c>
      <c r="J28" s="35">
        <f>SUM(I28)*'Salary Calculator'!$E$8</f>
        <v>0</v>
      </c>
      <c r="K28" s="20">
        <f>SUMPRODUCT(E4:E12,K4:K12)</f>
        <v>0</v>
      </c>
      <c r="L28" s="35">
        <f>SUM(K28)*'Salary Calculator'!$E$8</f>
        <v>0</v>
      </c>
      <c r="M28" s="20">
        <f>SUMPRODUCT(E4:E12,M4:M12)</f>
        <v>0</v>
      </c>
      <c r="N28" s="35">
        <f>SUM(M28)*'Salary Calculator'!$E$8</f>
        <v>0</v>
      </c>
      <c r="O28" s="20">
        <f>SUMPRODUCT(E4:E12,O4:O12)</f>
        <v>0</v>
      </c>
      <c r="P28" s="35">
        <f>SUM(O28)*'Salary Calculator'!$E$8</f>
        <v>0</v>
      </c>
      <c r="Q28" s="20">
        <f>SUMPRODUCT(E4:E12,Q4:Q12)</f>
        <v>0</v>
      </c>
      <c r="R28" s="35">
        <f>SUM(Q28)*'Salary Calculator'!$E$8</f>
        <v>0</v>
      </c>
      <c r="S28" s="20">
        <f>SUMPRODUCT(E4:E12,S4:S12)</f>
        <v>0</v>
      </c>
      <c r="T28" s="35">
        <f>SUM(S28)*'Salary Calculator'!$E$8</f>
        <v>0</v>
      </c>
      <c r="U28" s="20">
        <f>SUMPRODUCT(E4:E12,U4:U12)</f>
        <v>0</v>
      </c>
      <c r="V28" s="35">
        <f>SUM(U28)*'Salary Calculator'!$E$8</f>
        <v>0</v>
      </c>
      <c r="W28" s="20">
        <f>SUMPRODUCT(E4:E12,W4:W12)</f>
        <v>0</v>
      </c>
      <c r="X28" s="35">
        <f>SUM(W28)*'Salary Calculator'!$E$8</f>
        <v>0</v>
      </c>
      <c r="Y28" s="100">
        <f>SUM(H28,J28,L28,N28,P28,R28,T28,V28,X28)</f>
        <v>0</v>
      </c>
      <c r="Z28" s="20">
        <f>SUMPRODUCT(E16:E20,Z16:Z20)</f>
        <v>0</v>
      </c>
      <c r="AA28" s="35">
        <f>SUM(Z28)*'Salary Calculator'!$E$8</f>
        <v>0</v>
      </c>
      <c r="AB28" s="20">
        <f>SUMPRODUCT(E16:E20,AB16:AB20)</f>
        <v>0</v>
      </c>
      <c r="AC28" s="35">
        <f>SUM(AB28)*'Salary Calculator'!$E$8</f>
        <v>0</v>
      </c>
      <c r="AD28" s="20">
        <f>SUMPRODUCT(E16:E20,AD16:AD20)</f>
        <v>0</v>
      </c>
      <c r="AE28" s="35">
        <f>SUM(AD28)*'Salary Calculator'!$E$8</f>
        <v>0</v>
      </c>
      <c r="AF28" s="20">
        <f>SUMPRODUCT(E16:E20,AF16:AF20)</f>
        <v>0</v>
      </c>
      <c r="AG28" s="35">
        <f>SUM(AF28)*'Salary Calculator'!$E$8</f>
        <v>0</v>
      </c>
      <c r="AH28" s="20">
        <f>SUMPRODUCT(E16:E20,AH16:AH20)</f>
        <v>0</v>
      </c>
      <c r="AI28" s="35">
        <f>SUM(AH28)*'Salary Calculator'!$E$8</f>
        <v>0</v>
      </c>
      <c r="AJ28" s="56">
        <f t="shared" si="16"/>
        <v>0</v>
      </c>
      <c r="AK28" s="35">
        <f>AJ28+(AJ28*'Salary Calculator'!$B$12)</f>
        <v>0</v>
      </c>
    </row>
    <row r="29" spans="1:38" ht="16.5" thickTop="1" thickBot="1" x14ac:dyDescent="0.3">
      <c r="C29" s="1"/>
      <c r="D29" s="1"/>
      <c r="E29" s="1"/>
      <c r="F29" s="36" t="s">
        <v>403</v>
      </c>
      <c r="G29" s="36"/>
      <c r="H29" s="36"/>
      <c r="I29" s="36"/>
      <c r="J29" s="36"/>
      <c r="K29" s="36"/>
      <c r="L29" s="36"/>
      <c r="M29" s="36"/>
      <c r="N29" s="36"/>
      <c r="O29" s="36"/>
      <c r="P29" s="36"/>
      <c r="Q29" s="36"/>
      <c r="R29" s="36"/>
      <c r="S29" s="36"/>
      <c r="T29" s="36"/>
      <c r="U29" s="36"/>
      <c r="V29" s="36"/>
      <c r="W29" s="36"/>
      <c r="X29" s="36"/>
      <c r="Y29" s="38">
        <f>SUM(Y25:Y28)</f>
        <v>5327.6351999999988</v>
      </c>
      <c r="Z29" s="36"/>
      <c r="AA29" s="36"/>
      <c r="AB29" s="36"/>
      <c r="AC29" s="36"/>
      <c r="AD29" s="36"/>
      <c r="AE29" s="36"/>
      <c r="AF29" s="36"/>
      <c r="AG29" s="36"/>
      <c r="AH29" s="36"/>
      <c r="AI29" s="36"/>
      <c r="AJ29" s="38">
        <f>SUM(AJ25:AJ28)</f>
        <v>7261.9855999999982</v>
      </c>
      <c r="AK29" s="38">
        <f>SUM(AK25:AK28)</f>
        <v>9077.4819999999982</v>
      </c>
      <c r="AL29" s="1"/>
    </row>
    <row r="30" spans="1:38" ht="16.5" customHeight="1" thickTop="1" x14ac:dyDescent="0.25">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row>
    <row r="31" spans="1:38" x14ac:dyDescent="0.25">
      <c r="A31" s="75" t="s">
        <v>463</v>
      </c>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row>
    <row r="32" spans="1:38" x14ac:dyDescent="0.25">
      <c r="A32" s="176" t="s">
        <v>501</v>
      </c>
      <c r="B32" s="176"/>
      <c r="C32" s="176"/>
      <c r="D32" s="176"/>
      <c r="E32" s="176"/>
      <c r="F32" s="176"/>
      <c r="G32" s="176"/>
      <c r="H32" s="176"/>
      <c r="I32" s="176"/>
      <c r="J32" s="176"/>
      <c r="K32" s="176"/>
      <c r="L32" s="176"/>
    </row>
    <row r="33" spans="1:38" x14ac:dyDescent="0.25">
      <c r="A33" s="177" t="s">
        <v>503</v>
      </c>
      <c r="B33" s="177"/>
      <c r="C33" s="177"/>
      <c r="D33" s="177"/>
      <c r="E33" s="177"/>
      <c r="F33" s="177"/>
      <c r="G33" s="177"/>
      <c r="H33" s="177"/>
      <c r="I33" s="177"/>
      <c r="J33" s="177"/>
      <c r="K33" s="177"/>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5" spans="1:38" x14ac:dyDescent="0.25">
      <c r="A35" s="104" t="s">
        <v>495</v>
      </c>
      <c r="B35" s="104"/>
      <c r="C35" s="104"/>
      <c r="D35" s="104"/>
    </row>
  </sheetData>
  <mergeCells count="4">
    <mergeCell ref="B2:F2"/>
    <mergeCell ref="G2:AI2"/>
    <mergeCell ref="A33:K33"/>
    <mergeCell ref="A32:L32"/>
  </mergeCells>
  <pageMargins left="0.25" right="0.25" top="0.75" bottom="0.75" header="0.3" footer="0.3"/>
  <pageSetup paperSize="8" scale="73" orientation="landscape" r:id="rId1"/>
  <colBreaks count="1" manualBreakCount="1">
    <brk id="25" max="1048575" man="1"/>
  </colBreaks>
  <ignoredErrors>
    <ignoredError sqref="Z27 I25:I28 K25:K28 M25:M28 O25:O28 Q25:Q28 S25:S28 U25:U28 W25:W28 AB25:AB28 AD25:AD28 AF25:AF28 AH25:AH28"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J79"/>
  <sheetViews>
    <sheetView zoomScale="80" zoomScaleNormal="80" workbookViewId="0"/>
  </sheetViews>
  <sheetFormatPr defaultRowHeight="15" x14ac:dyDescent="0.25"/>
  <cols>
    <col min="1" max="1" width="11.140625" style="2" customWidth="1"/>
    <col min="2" max="2" width="23.28515625" style="2" customWidth="1"/>
    <col min="3" max="3" width="26.85546875" style="2" customWidth="1"/>
    <col min="4" max="4" width="86.42578125" style="2" customWidth="1"/>
    <col min="5" max="5" width="19.85546875" style="2" hidden="1" customWidth="1"/>
    <col min="6" max="6" width="21.5703125" style="2" hidden="1" customWidth="1"/>
    <col min="7" max="7" width="45.42578125" style="2" hidden="1" customWidth="1"/>
    <col min="8" max="8" width="21.85546875" style="2" hidden="1" customWidth="1"/>
    <col min="9" max="9" width="30.85546875" style="11" customWidth="1"/>
    <col min="10" max="10" width="101" style="2" customWidth="1"/>
    <col min="11" max="11" width="19.5703125" style="2" customWidth="1"/>
    <col min="12" max="12" width="24.28515625" style="2" customWidth="1"/>
    <col min="13" max="13" width="32.7109375" style="2" customWidth="1"/>
    <col min="14" max="257" width="9.140625" style="2"/>
    <col min="258" max="258" width="28.42578125" style="2" customWidth="1"/>
    <col min="259" max="259" width="37.7109375" style="2" customWidth="1"/>
    <col min="260" max="261" width="30.85546875" style="2" customWidth="1"/>
    <col min="262" max="262" width="19.85546875" style="2" customWidth="1"/>
    <col min="263" max="263" width="21.5703125" style="2" customWidth="1"/>
    <col min="264" max="264" width="45.42578125" style="2" customWidth="1"/>
    <col min="265" max="265" width="21.85546875" style="2" customWidth="1"/>
    <col min="266" max="266" width="20.5703125" style="2" customWidth="1"/>
    <col min="267" max="267" width="19.5703125" style="2" customWidth="1"/>
    <col min="268" max="268" width="24.28515625" style="2" customWidth="1"/>
    <col min="269" max="269" width="32.7109375" style="2" customWidth="1"/>
    <col min="270" max="513" width="9.140625" style="2"/>
    <col min="514" max="514" width="28.42578125" style="2" customWidth="1"/>
    <col min="515" max="515" width="37.7109375" style="2" customWidth="1"/>
    <col min="516" max="517" width="30.85546875" style="2" customWidth="1"/>
    <col min="518" max="518" width="19.85546875" style="2" customWidth="1"/>
    <col min="519" max="519" width="21.5703125" style="2" customWidth="1"/>
    <col min="520" max="520" width="45.42578125" style="2" customWidth="1"/>
    <col min="521" max="521" width="21.85546875" style="2" customWidth="1"/>
    <col min="522" max="522" width="20.5703125" style="2" customWidth="1"/>
    <col min="523" max="523" width="19.5703125" style="2" customWidth="1"/>
    <col min="524" max="524" width="24.28515625" style="2" customWidth="1"/>
    <col min="525" max="525" width="32.7109375" style="2" customWidth="1"/>
    <col min="526" max="769" width="9.140625" style="2"/>
    <col min="770" max="770" width="28.42578125" style="2" customWidth="1"/>
    <col min="771" max="771" width="37.7109375" style="2" customWidth="1"/>
    <col min="772" max="773" width="30.85546875" style="2" customWidth="1"/>
    <col min="774" max="774" width="19.85546875" style="2" customWidth="1"/>
    <col min="775" max="775" width="21.5703125" style="2" customWidth="1"/>
    <col min="776" max="776" width="45.42578125" style="2" customWidth="1"/>
    <col min="777" max="777" width="21.85546875" style="2" customWidth="1"/>
    <col min="778" max="778" width="20.5703125" style="2" customWidth="1"/>
    <col min="779" max="779" width="19.5703125" style="2" customWidth="1"/>
    <col min="780" max="780" width="24.28515625" style="2" customWidth="1"/>
    <col min="781" max="781" width="32.7109375" style="2" customWidth="1"/>
    <col min="782" max="1025" width="9.140625" style="2"/>
    <col min="1026" max="1026" width="28.42578125" style="2" customWidth="1"/>
    <col min="1027" max="1027" width="37.7109375" style="2" customWidth="1"/>
    <col min="1028" max="1029" width="30.85546875" style="2" customWidth="1"/>
    <col min="1030" max="1030" width="19.85546875" style="2" customWidth="1"/>
    <col min="1031" max="1031" width="21.5703125" style="2" customWidth="1"/>
    <col min="1032" max="1032" width="45.42578125" style="2" customWidth="1"/>
    <col min="1033" max="1033" width="21.85546875" style="2" customWidth="1"/>
    <col min="1034" max="1034" width="20.5703125" style="2" customWidth="1"/>
    <col min="1035" max="1035" width="19.5703125" style="2" customWidth="1"/>
    <col min="1036" max="1036" width="24.28515625" style="2" customWidth="1"/>
    <col min="1037" max="1037" width="32.7109375" style="2" customWidth="1"/>
    <col min="1038" max="1281" width="9.140625" style="2"/>
    <col min="1282" max="1282" width="28.42578125" style="2" customWidth="1"/>
    <col min="1283" max="1283" width="37.7109375" style="2" customWidth="1"/>
    <col min="1284" max="1285" width="30.85546875" style="2" customWidth="1"/>
    <col min="1286" max="1286" width="19.85546875" style="2" customWidth="1"/>
    <col min="1287" max="1287" width="21.5703125" style="2" customWidth="1"/>
    <col min="1288" max="1288" width="45.42578125" style="2" customWidth="1"/>
    <col min="1289" max="1289" width="21.85546875" style="2" customWidth="1"/>
    <col min="1290" max="1290" width="20.5703125" style="2" customWidth="1"/>
    <col min="1291" max="1291" width="19.5703125" style="2" customWidth="1"/>
    <col min="1292" max="1292" width="24.28515625" style="2" customWidth="1"/>
    <col min="1293" max="1293" width="32.7109375" style="2" customWidth="1"/>
    <col min="1294" max="1537" width="9.140625" style="2"/>
    <col min="1538" max="1538" width="28.42578125" style="2" customWidth="1"/>
    <col min="1539" max="1539" width="37.7109375" style="2" customWidth="1"/>
    <col min="1540" max="1541" width="30.85546875" style="2" customWidth="1"/>
    <col min="1542" max="1542" width="19.85546875" style="2" customWidth="1"/>
    <col min="1543" max="1543" width="21.5703125" style="2" customWidth="1"/>
    <col min="1544" max="1544" width="45.42578125" style="2" customWidth="1"/>
    <col min="1545" max="1545" width="21.85546875" style="2" customWidth="1"/>
    <col min="1546" max="1546" width="20.5703125" style="2" customWidth="1"/>
    <col min="1547" max="1547" width="19.5703125" style="2" customWidth="1"/>
    <col min="1548" max="1548" width="24.28515625" style="2" customWidth="1"/>
    <col min="1549" max="1549" width="32.7109375" style="2" customWidth="1"/>
    <col min="1550" max="1793" width="9.140625" style="2"/>
    <col min="1794" max="1794" width="28.42578125" style="2" customWidth="1"/>
    <col min="1795" max="1795" width="37.7109375" style="2" customWidth="1"/>
    <col min="1796" max="1797" width="30.85546875" style="2" customWidth="1"/>
    <col min="1798" max="1798" width="19.85546875" style="2" customWidth="1"/>
    <col min="1799" max="1799" width="21.5703125" style="2" customWidth="1"/>
    <col min="1800" max="1800" width="45.42578125" style="2" customWidth="1"/>
    <col min="1801" max="1801" width="21.85546875" style="2" customWidth="1"/>
    <col min="1802" max="1802" width="20.5703125" style="2" customWidth="1"/>
    <col min="1803" max="1803" width="19.5703125" style="2" customWidth="1"/>
    <col min="1804" max="1804" width="24.28515625" style="2" customWidth="1"/>
    <col min="1805" max="1805" width="32.7109375" style="2" customWidth="1"/>
    <col min="1806" max="2049" width="9.140625" style="2"/>
    <col min="2050" max="2050" width="28.42578125" style="2" customWidth="1"/>
    <col min="2051" max="2051" width="37.7109375" style="2" customWidth="1"/>
    <col min="2052" max="2053" width="30.85546875" style="2" customWidth="1"/>
    <col min="2054" max="2054" width="19.85546875" style="2" customWidth="1"/>
    <col min="2055" max="2055" width="21.5703125" style="2" customWidth="1"/>
    <col min="2056" max="2056" width="45.42578125" style="2" customWidth="1"/>
    <col min="2057" max="2057" width="21.85546875" style="2" customWidth="1"/>
    <col min="2058" max="2058" width="20.5703125" style="2" customWidth="1"/>
    <col min="2059" max="2059" width="19.5703125" style="2" customWidth="1"/>
    <col min="2060" max="2060" width="24.28515625" style="2" customWidth="1"/>
    <col min="2061" max="2061" width="32.7109375" style="2" customWidth="1"/>
    <col min="2062" max="2305" width="9.140625" style="2"/>
    <col min="2306" max="2306" width="28.42578125" style="2" customWidth="1"/>
    <col min="2307" max="2307" width="37.7109375" style="2" customWidth="1"/>
    <col min="2308" max="2309" width="30.85546875" style="2" customWidth="1"/>
    <col min="2310" max="2310" width="19.85546875" style="2" customWidth="1"/>
    <col min="2311" max="2311" width="21.5703125" style="2" customWidth="1"/>
    <col min="2312" max="2312" width="45.42578125" style="2" customWidth="1"/>
    <col min="2313" max="2313" width="21.85546875" style="2" customWidth="1"/>
    <col min="2314" max="2314" width="20.5703125" style="2" customWidth="1"/>
    <col min="2315" max="2315" width="19.5703125" style="2" customWidth="1"/>
    <col min="2316" max="2316" width="24.28515625" style="2" customWidth="1"/>
    <col min="2317" max="2317" width="32.7109375" style="2" customWidth="1"/>
    <col min="2318" max="2561" width="9.140625" style="2"/>
    <col min="2562" max="2562" width="28.42578125" style="2" customWidth="1"/>
    <col min="2563" max="2563" width="37.7109375" style="2" customWidth="1"/>
    <col min="2564" max="2565" width="30.85546875" style="2" customWidth="1"/>
    <col min="2566" max="2566" width="19.85546875" style="2" customWidth="1"/>
    <col min="2567" max="2567" width="21.5703125" style="2" customWidth="1"/>
    <col min="2568" max="2568" width="45.42578125" style="2" customWidth="1"/>
    <col min="2569" max="2569" width="21.85546875" style="2" customWidth="1"/>
    <col min="2570" max="2570" width="20.5703125" style="2" customWidth="1"/>
    <col min="2571" max="2571" width="19.5703125" style="2" customWidth="1"/>
    <col min="2572" max="2572" width="24.28515625" style="2" customWidth="1"/>
    <col min="2573" max="2573" width="32.7109375" style="2" customWidth="1"/>
    <col min="2574" max="2817" width="9.140625" style="2"/>
    <col min="2818" max="2818" width="28.42578125" style="2" customWidth="1"/>
    <col min="2819" max="2819" width="37.7109375" style="2" customWidth="1"/>
    <col min="2820" max="2821" width="30.85546875" style="2" customWidth="1"/>
    <col min="2822" max="2822" width="19.85546875" style="2" customWidth="1"/>
    <col min="2823" max="2823" width="21.5703125" style="2" customWidth="1"/>
    <col min="2824" max="2824" width="45.42578125" style="2" customWidth="1"/>
    <col min="2825" max="2825" width="21.85546875" style="2" customWidth="1"/>
    <col min="2826" max="2826" width="20.5703125" style="2" customWidth="1"/>
    <col min="2827" max="2827" width="19.5703125" style="2" customWidth="1"/>
    <col min="2828" max="2828" width="24.28515625" style="2" customWidth="1"/>
    <col min="2829" max="2829" width="32.7109375" style="2" customWidth="1"/>
    <col min="2830" max="3073" width="9.140625" style="2"/>
    <col min="3074" max="3074" width="28.42578125" style="2" customWidth="1"/>
    <col min="3075" max="3075" width="37.7109375" style="2" customWidth="1"/>
    <col min="3076" max="3077" width="30.85546875" style="2" customWidth="1"/>
    <col min="3078" max="3078" width="19.85546875" style="2" customWidth="1"/>
    <col min="3079" max="3079" width="21.5703125" style="2" customWidth="1"/>
    <col min="3080" max="3080" width="45.42578125" style="2" customWidth="1"/>
    <col min="3081" max="3081" width="21.85546875" style="2" customWidth="1"/>
    <col min="3082" max="3082" width="20.5703125" style="2" customWidth="1"/>
    <col min="3083" max="3083" width="19.5703125" style="2" customWidth="1"/>
    <col min="3084" max="3084" width="24.28515625" style="2" customWidth="1"/>
    <col min="3085" max="3085" width="32.7109375" style="2" customWidth="1"/>
    <col min="3086" max="3329" width="9.140625" style="2"/>
    <col min="3330" max="3330" width="28.42578125" style="2" customWidth="1"/>
    <col min="3331" max="3331" width="37.7109375" style="2" customWidth="1"/>
    <col min="3332" max="3333" width="30.85546875" style="2" customWidth="1"/>
    <col min="3334" max="3334" width="19.85546875" style="2" customWidth="1"/>
    <col min="3335" max="3335" width="21.5703125" style="2" customWidth="1"/>
    <col min="3336" max="3336" width="45.42578125" style="2" customWidth="1"/>
    <col min="3337" max="3337" width="21.85546875" style="2" customWidth="1"/>
    <col min="3338" max="3338" width="20.5703125" style="2" customWidth="1"/>
    <col min="3339" max="3339" width="19.5703125" style="2" customWidth="1"/>
    <col min="3340" max="3340" width="24.28515625" style="2" customWidth="1"/>
    <col min="3341" max="3341" width="32.7109375" style="2" customWidth="1"/>
    <col min="3342" max="3585" width="9.140625" style="2"/>
    <col min="3586" max="3586" width="28.42578125" style="2" customWidth="1"/>
    <col min="3587" max="3587" width="37.7109375" style="2" customWidth="1"/>
    <col min="3588" max="3589" width="30.85546875" style="2" customWidth="1"/>
    <col min="3590" max="3590" width="19.85546875" style="2" customWidth="1"/>
    <col min="3591" max="3591" width="21.5703125" style="2" customWidth="1"/>
    <col min="3592" max="3592" width="45.42578125" style="2" customWidth="1"/>
    <col min="3593" max="3593" width="21.85546875" style="2" customWidth="1"/>
    <col min="3594" max="3594" width="20.5703125" style="2" customWidth="1"/>
    <col min="3595" max="3595" width="19.5703125" style="2" customWidth="1"/>
    <col min="3596" max="3596" width="24.28515625" style="2" customWidth="1"/>
    <col min="3597" max="3597" width="32.7109375" style="2" customWidth="1"/>
    <col min="3598" max="3841" width="9.140625" style="2"/>
    <col min="3842" max="3842" width="28.42578125" style="2" customWidth="1"/>
    <col min="3843" max="3843" width="37.7109375" style="2" customWidth="1"/>
    <col min="3844" max="3845" width="30.85546875" style="2" customWidth="1"/>
    <col min="3846" max="3846" width="19.85546875" style="2" customWidth="1"/>
    <col min="3847" max="3847" width="21.5703125" style="2" customWidth="1"/>
    <col min="3848" max="3848" width="45.42578125" style="2" customWidth="1"/>
    <col min="3849" max="3849" width="21.85546875" style="2" customWidth="1"/>
    <col min="3850" max="3850" width="20.5703125" style="2" customWidth="1"/>
    <col min="3851" max="3851" width="19.5703125" style="2" customWidth="1"/>
    <col min="3852" max="3852" width="24.28515625" style="2" customWidth="1"/>
    <col min="3853" max="3853" width="32.7109375" style="2" customWidth="1"/>
    <col min="3854" max="4097" width="9.140625" style="2"/>
    <col min="4098" max="4098" width="28.42578125" style="2" customWidth="1"/>
    <col min="4099" max="4099" width="37.7109375" style="2" customWidth="1"/>
    <col min="4100" max="4101" width="30.85546875" style="2" customWidth="1"/>
    <col min="4102" max="4102" width="19.85546875" style="2" customWidth="1"/>
    <col min="4103" max="4103" width="21.5703125" style="2" customWidth="1"/>
    <col min="4104" max="4104" width="45.42578125" style="2" customWidth="1"/>
    <col min="4105" max="4105" width="21.85546875" style="2" customWidth="1"/>
    <col min="4106" max="4106" width="20.5703125" style="2" customWidth="1"/>
    <col min="4107" max="4107" width="19.5703125" style="2" customWidth="1"/>
    <col min="4108" max="4108" width="24.28515625" style="2" customWidth="1"/>
    <col min="4109" max="4109" width="32.7109375" style="2" customWidth="1"/>
    <col min="4110" max="4353" width="9.140625" style="2"/>
    <col min="4354" max="4354" width="28.42578125" style="2" customWidth="1"/>
    <col min="4355" max="4355" width="37.7109375" style="2" customWidth="1"/>
    <col min="4356" max="4357" width="30.85546875" style="2" customWidth="1"/>
    <col min="4358" max="4358" width="19.85546875" style="2" customWidth="1"/>
    <col min="4359" max="4359" width="21.5703125" style="2" customWidth="1"/>
    <col min="4360" max="4360" width="45.42578125" style="2" customWidth="1"/>
    <col min="4361" max="4361" width="21.85546875" style="2" customWidth="1"/>
    <col min="4362" max="4362" width="20.5703125" style="2" customWidth="1"/>
    <col min="4363" max="4363" width="19.5703125" style="2" customWidth="1"/>
    <col min="4364" max="4364" width="24.28515625" style="2" customWidth="1"/>
    <col min="4365" max="4365" width="32.7109375" style="2" customWidth="1"/>
    <col min="4366" max="4609" width="9.140625" style="2"/>
    <col min="4610" max="4610" width="28.42578125" style="2" customWidth="1"/>
    <col min="4611" max="4611" width="37.7109375" style="2" customWidth="1"/>
    <col min="4612" max="4613" width="30.85546875" style="2" customWidth="1"/>
    <col min="4614" max="4614" width="19.85546875" style="2" customWidth="1"/>
    <col min="4615" max="4615" width="21.5703125" style="2" customWidth="1"/>
    <col min="4616" max="4616" width="45.42578125" style="2" customWidth="1"/>
    <col min="4617" max="4617" width="21.85546875" style="2" customWidth="1"/>
    <col min="4618" max="4618" width="20.5703125" style="2" customWidth="1"/>
    <col min="4619" max="4619" width="19.5703125" style="2" customWidth="1"/>
    <col min="4620" max="4620" width="24.28515625" style="2" customWidth="1"/>
    <col min="4621" max="4621" width="32.7109375" style="2" customWidth="1"/>
    <col min="4622" max="4865" width="9.140625" style="2"/>
    <col min="4866" max="4866" width="28.42578125" style="2" customWidth="1"/>
    <col min="4867" max="4867" width="37.7109375" style="2" customWidth="1"/>
    <col min="4868" max="4869" width="30.85546875" style="2" customWidth="1"/>
    <col min="4870" max="4870" width="19.85546875" style="2" customWidth="1"/>
    <col min="4871" max="4871" width="21.5703125" style="2" customWidth="1"/>
    <col min="4872" max="4872" width="45.42578125" style="2" customWidth="1"/>
    <col min="4873" max="4873" width="21.85546875" style="2" customWidth="1"/>
    <col min="4874" max="4874" width="20.5703125" style="2" customWidth="1"/>
    <col min="4875" max="4875" width="19.5703125" style="2" customWidth="1"/>
    <col min="4876" max="4876" width="24.28515625" style="2" customWidth="1"/>
    <col min="4877" max="4877" width="32.7109375" style="2" customWidth="1"/>
    <col min="4878" max="5121" width="9.140625" style="2"/>
    <col min="5122" max="5122" width="28.42578125" style="2" customWidth="1"/>
    <col min="5123" max="5123" width="37.7109375" style="2" customWidth="1"/>
    <col min="5124" max="5125" width="30.85546875" style="2" customWidth="1"/>
    <col min="5126" max="5126" width="19.85546875" style="2" customWidth="1"/>
    <col min="5127" max="5127" width="21.5703125" style="2" customWidth="1"/>
    <col min="5128" max="5128" width="45.42578125" style="2" customWidth="1"/>
    <col min="5129" max="5129" width="21.85546875" style="2" customWidth="1"/>
    <col min="5130" max="5130" width="20.5703125" style="2" customWidth="1"/>
    <col min="5131" max="5131" width="19.5703125" style="2" customWidth="1"/>
    <col min="5132" max="5132" width="24.28515625" style="2" customWidth="1"/>
    <col min="5133" max="5133" width="32.7109375" style="2" customWidth="1"/>
    <col min="5134" max="5377" width="9.140625" style="2"/>
    <col min="5378" max="5378" width="28.42578125" style="2" customWidth="1"/>
    <col min="5379" max="5379" width="37.7109375" style="2" customWidth="1"/>
    <col min="5380" max="5381" width="30.85546875" style="2" customWidth="1"/>
    <col min="5382" max="5382" width="19.85546875" style="2" customWidth="1"/>
    <col min="5383" max="5383" width="21.5703125" style="2" customWidth="1"/>
    <col min="5384" max="5384" width="45.42578125" style="2" customWidth="1"/>
    <col min="5385" max="5385" width="21.85546875" style="2" customWidth="1"/>
    <col min="5386" max="5386" width="20.5703125" style="2" customWidth="1"/>
    <col min="5387" max="5387" width="19.5703125" style="2" customWidth="1"/>
    <col min="5388" max="5388" width="24.28515625" style="2" customWidth="1"/>
    <col min="5389" max="5389" width="32.7109375" style="2" customWidth="1"/>
    <col min="5390" max="5633" width="9.140625" style="2"/>
    <col min="5634" max="5634" width="28.42578125" style="2" customWidth="1"/>
    <col min="5635" max="5635" width="37.7109375" style="2" customWidth="1"/>
    <col min="5636" max="5637" width="30.85546875" style="2" customWidth="1"/>
    <col min="5638" max="5638" width="19.85546875" style="2" customWidth="1"/>
    <col min="5639" max="5639" width="21.5703125" style="2" customWidth="1"/>
    <col min="5640" max="5640" width="45.42578125" style="2" customWidth="1"/>
    <col min="5641" max="5641" width="21.85546875" style="2" customWidth="1"/>
    <col min="5642" max="5642" width="20.5703125" style="2" customWidth="1"/>
    <col min="5643" max="5643" width="19.5703125" style="2" customWidth="1"/>
    <col min="5644" max="5644" width="24.28515625" style="2" customWidth="1"/>
    <col min="5645" max="5645" width="32.7109375" style="2" customWidth="1"/>
    <col min="5646" max="5889" width="9.140625" style="2"/>
    <col min="5890" max="5890" width="28.42578125" style="2" customWidth="1"/>
    <col min="5891" max="5891" width="37.7109375" style="2" customWidth="1"/>
    <col min="5892" max="5893" width="30.85546875" style="2" customWidth="1"/>
    <col min="5894" max="5894" width="19.85546875" style="2" customWidth="1"/>
    <col min="5895" max="5895" width="21.5703125" style="2" customWidth="1"/>
    <col min="5896" max="5896" width="45.42578125" style="2" customWidth="1"/>
    <col min="5897" max="5897" width="21.85546875" style="2" customWidth="1"/>
    <col min="5898" max="5898" width="20.5703125" style="2" customWidth="1"/>
    <col min="5899" max="5899" width="19.5703125" style="2" customWidth="1"/>
    <col min="5900" max="5900" width="24.28515625" style="2" customWidth="1"/>
    <col min="5901" max="5901" width="32.7109375" style="2" customWidth="1"/>
    <col min="5902" max="6145" width="9.140625" style="2"/>
    <col min="6146" max="6146" width="28.42578125" style="2" customWidth="1"/>
    <col min="6147" max="6147" width="37.7109375" style="2" customWidth="1"/>
    <col min="6148" max="6149" width="30.85546875" style="2" customWidth="1"/>
    <col min="6150" max="6150" width="19.85546875" style="2" customWidth="1"/>
    <col min="6151" max="6151" width="21.5703125" style="2" customWidth="1"/>
    <col min="6152" max="6152" width="45.42578125" style="2" customWidth="1"/>
    <col min="6153" max="6153" width="21.85546875" style="2" customWidth="1"/>
    <col min="6154" max="6154" width="20.5703125" style="2" customWidth="1"/>
    <col min="6155" max="6155" width="19.5703125" style="2" customWidth="1"/>
    <col min="6156" max="6156" width="24.28515625" style="2" customWidth="1"/>
    <col min="6157" max="6157" width="32.7109375" style="2" customWidth="1"/>
    <col min="6158" max="6401" width="9.140625" style="2"/>
    <col min="6402" max="6402" width="28.42578125" style="2" customWidth="1"/>
    <col min="6403" max="6403" width="37.7109375" style="2" customWidth="1"/>
    <col min="6404" max="6405" width="30.85546875" style="2" customWidth="1"/>
    <col min="6406" max="6406" width="19.85546875" style="2" customWidth="1"/>
    <col min="6407" max="6407" width="21.5703125" style="2" customWidth="1"/>
    <col min="6408" max="6408" width="45.42578125" style="2" customWidth="1"/>
    <col min="6409" max="6409" width="21.85546875" style="2" customWidth="1"/>
    <col min="6410" max="6410" width="20.5703125" style="2" customWidth="1"/>
    <col min="6411" max="6411" width="19.5703125" style="2" customWidth="1"/>
    <col min="6412" max="6412" width="24.28515625" style="2" customWidth="1"/>
    <col min="6413" max="6413" width="32.7109375" style="2" customWidth="1"/>
    <col min="6414" max="6657" width="9.140625" style="2"/>
    <col min="6658" max="6658" width="28.42578125" style="2" customWidth="1"/>
    <col min="6659" max="6659" width="37.7109375" style="2" customWidth="1"/>
    <col min="6660" max="6661" width="30.85546875" style="2" customWidth="1"/>
    <col min="6662" max="6662" width="19.85546875" style="2" customWidth="1"/>
    <col min="6663" max="6663" width="21.5703125" style="2" customWidth="1"/>
    <col min="6664" max="6664" width="45.42578125" style="2" customWidth="1"/>
    <col min="6665" max="6665" width="21.85546875" style="2" customWidth="1"/>
    <col min="6666" max="6666" width="20.5703125" style="2" customWidth="1"/>
    <col min="6667" max="6667" width="19.5703125" style="2" customWidth="1"/>
    <col min="6668" max="6668" width="24.28515625" style="2" customWidth="1"/>
    <col min="6669" max="6669" width="32.7109375" style="2" customWidth="1"/>
    <col min="6670" max="6913" width="9.140625" style="2"/>
    <col min="6914" max="6914" width="28.42578125" style="2" customWidth="1"/>
    <col min="6915" max="6915" width="37.7109375" style="2" customWidth="1"/>
    <col min="6916" max="6917" width="30.85546875" style="2" customWidth="1"/>
    <col min="6918" max="6918" width="19.85546875" style="2" customWidth="1"/>
    <col min="6919" max="6919" width="21.5703125" style="2" customWidth="1"/>
    <col min="6920" max="6920" width="45.42578125" style="2" customWidth="1"/>
    <col min="6921" max="6921" width="21.85546875" style="2" customWidth="1"/>
    <col min="6922" max="6922" width="20.5703125" style="2" customWidth="1"/>
    <col min="6923" max="6923" width="19.5703125" style="2" customWidth="1"/>
    <col min="6924" max="6924" width="24.28515625" style="2" customWidth="1"/>
    <col min="6925" max="6925" width="32.7109375" style="2" customWidth="1"/>
    <col min="6926" max="7169" width="9.140625" style="2"/>
    <col min="7170" max="7170" width="28.42578125" style="2" customWidth="1"/>
    <col min="7171" max="7171" width="37.7109375" style="2" customWidth="1"/>
    <col min="7172" max="7173" width="30.85546875" style="2" customWidth="1"/>
    <col min="7174" max="7174" width="19.85546875" style="2" customWidth="1"/>
    <col min="7175" max="7175" width="21.5703125" style="2" customWidth="1"/>
    <col min="7176" max="7176" width="45.42578125" style="2" customWidth="1"/>
    <col min="7177" max="7177" width="21.85546875" style="2" customWidth="1"/>
    <col min="7178" max="7178" width="20.5703125" style="2" customWidth="1"/>
    <col min="7179" max="7179" width="19.5703125" style="2" customWidth="1"/>
    <col min="7180" max="7180" width="24.28515625" style="2" customWidth="1"/>
    <col min="7181" max="7181" width="32.7109375" style="2" customWidth="1"/>
    <col min="7182" max="7425" width="9.140625" style="2"/>
    <col min="7426" max="7426" width="28.42578125" style="2" customWidth="1"/>
    <col min="7427" max="7427" width="37.7109375" style="2" customWidth="1"/>
    <col min="7428" max="7429" width="30.85546875" style="2" customWidth="1"/>
    <col min="7430" max="7430" width="19.85546875" style="2" customWidth="1"/>
    <col min="7431" max="7431" width="21.5703125" style="2" customWidth="1"/>
    <col min="7432" max="7432" width="45.42578125" style="2" customWidth="1"/>
    <col min="7433" max="7433" width="21.85546875" style="2" customWidth="1"/>
    <col min="7434" max="7434" width="20.5703125" style="2" customWidth="1"/>
    <col min="7435" max="7435" width="19.5703125" style="2" customWidth="1"/>
    <col min="7436" max="7436" width="24.28515625" style="2" customWidth="1"/>
    <col min="7437" max="7437" width="32.7109375" style="2" customWidth="1"/>
    <col min="7438" max="7681" width="9.140625" style="2"/>
    <col min="7682" max="7682" width="28.42578125" style="2" customWidth="1"/>
    <col min="7683" max="7683" width="37.7109375" style="2" customWidth="1"/>
    <col min="7684" max="7685" width="30.85546875" style="2" customWidth="1"/>
    <col min="7686" max="7686" width="19.85546875" style="2" customWidth="1"/>
    <col min="7687" max="7687" width="21.5703125" style="2" customWidth="1"/>
    <col min="7688" max="7688" width="45.42578125" style="2" customWidth="1"/>
    <col min="7689" max="7689" width="21.85546875" style="2" customWidth="1"/>
    <col min="7690" max="7690" width="20.5703125" style="2" customWidth="1"/>
    <col min="7691" max="7691" width="19.5703125" style="2" customWidth="1"/>
    <col min="7692" max="7692" width="24.28515625" style="2" customWidth="1"/>
    <col min="7693" max="7693" width="32.7109375" style="2" customWidth="1"/>
    <col min="7694" max="7937" width="9.140625" style="2"/>
    <col min="7938" max="7938" width="28.42578125" style="2" customWidth="1"/>
    <col min="7939" max="7939" width="37.7109375" style="2" customWidth="1"/>
    <col min="7940" max="7941" width="30.85546875" style="2" customWidth="1"/>
    <col min="7942" max="7942" width="19.85546875" style="2" customWidth="1"/>
    <col min="7943" max="7943" width="21.5703125" style="2" customWidth="1"/>
    <col min="7944" max="7944" width="45.42578125" style="2" customWidth="1"/>
    <col min="7945" max="7945" width="21.85546875" style="2" customWidth="1"/>
    <col min="7946" max="7946" width="20.5703125" style="2" customWidth="1"/>
    <col min="7947" max="7947" width="19.5703125" style="2" customWidth="1"/>
    <col min="7948" max="7948" width="24.28515625" style="2" customWidth="1"/>
    <col min="7949" max="7949" width="32.7109375" style="2" customWidth="1"/>
    <col min="7950" max="8193" width="9.140625" style="2"/>
    <col min="8194" max="8194" width="28.42578125" style="2" customWidth="1"/>
    <col min="8195" max="8195" width="37.7109375" style="2" customWidth="1"/>
    <col min="8196" max="8197" width="30.85546875" style="2" customWidth="1"/>
    <col min="8198" max="8198" width="19.85546875" style="2" customWidth="1"/>
    <col min="8199" max="8199" width="21.5703125" style="2" customWidth="1"/>
    <col min="8200" max="8200" width="45.42578125" style="2" customWidth="1"/>
    <col min="8201" max="8201" width="21.85546875" style="2" customWidth="1"/>
    <col min="8202" max="8202" width="20.5703125" style="2" customWidth="1"/>
    <col min="8203" max="8203" width="19.5703125" style="2" customWidth="1"/>
    <col min="8204" max="8204" width="24.28515625" style="2" customWidth="1"/>
    <col min="8205" max="8205" width="32.7109375" style="2" customWidth="1"/>
    <col min="8206" max="8449" width="9.140625" style="2"/>
    <col min="8450" max="8450" width="28.42578125" style="2" customWidth="1"/>
    <col min="8451" max="8451" width="37.7109375" style="2" customWidth="1"/>
    <col min="8452" max="8453" width="30.85546875" style="2" customWidth="1"/>
    <col min="8454" max="8454" width="19.85546875" style="2" customWidth="1"/>
    <col min="8455" max="8455" width="21.5703125" style="2" customWidth="1"/>
    <col min="8456" max="8456" width="45.42578125" style="2" customWidth="1"/>
    <col min="8457" max="8457" width="21.85546875" style="2" customWidth="1"/>
    <col min="8458" max="8458" width="20.5703125" style="2" customWidth="1"/>
    <col min="8459" max="8459" width="19.5703125" style="2" customWidth="1"/>
    <col min="8460" max="8460" width="24.28515625" style="2" customWidth="1"/>
    <col min="8461" max="8461" width="32.7109375" style="2" customWidth="1"/>
    <col min="8462" max="8705" width="9.140625" style="2"/>
    <col min="8706" max="8706" width="28.42578125" style="2" customWidth="1"/>
    <col min="8707" max="8707" width="37.7109375" style="2" customWidth="1"/>
    <col min="8708" max="8709" width="30.85546875" style="2" customWidth="1"/>
    <col min="8710" max="8710" width="19.85546875" style="2" customWidth="1"/>
    <col min="8711" max="8711" width="21.5703125" style="2" customWidth="1"/>
    <col min="8712" max="8712" width="45.42578125" style="2" customWidth="1"/>
    <col min="8713" max="8713" width="21.85546875" style="2" customWidth="1"/>
    <col min="8714" max="8714" width="20.5703125" style="2" customWidth="1"/>
    <col min="8715" max="8715" width="19.5703125" style="2" customWidth="1"/>
    <col min="8716" max="8716" width="24.28515625" style="2" customWidth="1"/>
    <col min="8717" max="8717" width="32.7109375" style="2" customWidth="1"/>
    <col min="8718" max="8961" width="9.140625" style="2"/>
    <col min="8962" max="8962" width="28.42578125" style="2" customWidth="1"/>
    <col min="8963" max="8963" width="37.7109375" style="2" customWidth="1"/>
    <col min="8964" max="8965" width="30.85546875" style="2" customWidth="1"/>
    <col min="8966" max="8966" width="19.85546875" style="2" customWidth="1"/>
    <col min="8967" max="8967" width="21.5703125" style="2" customWidth="1"/>
    <col min="8968" max="8968" width="45.42578125" style="2" customWidth="1"/>
    <col min="8969" max="8969" width="21.85546875" style="2" customWidth="1"/>
    <col min="8970" max="8970" width="20.5703125" style="2" customWidth="1"/>
    <col min="8971" max="8971" width="19.5703125" style="2" customWidth="1"/>
    <col min="8972" max="8972" width="24.28515625" style="2" customWidth="1"/>
    <col min="8973" max="8973" width="32.7109375" style="2" customWidth="1"/>
    <col min="8974" max="9217" width="9.140625" style="2"/>
    <col min="9218" max="9218" width="28.42578125" style="2" customWidth="1"/>
    <col min="9219" max="9219" width="37.7109375" style="2" customWidth="1"/>
    <col min="9220" max="9221" width="30.85546875" style="2" customWidth="1"/>
    <col min="9222" max="9222" width="19.85546875" style="2" customWidth="1"/>
    <col min="9223" max="9223" width="21.5703125" style="2" customWidth="1"/>
    <col min="9224" max="9224" width="45.42578125" style="2" customWidth="1"/>
    <col min="9225" max="9225" width="21.85546875" style="2" customWidth="1"/>
    <col min="9226" max="9226" width="20.5703125" style="2" customWidth="1"/>
    <col min="9227" max="9227" width="19.5703125" style="2" customWidth="1"/>
    <col min="9228" max="9228" width="24.28515625" style="2" customWidth="1"/>
    <col min="9229" max="9229" width="32.7109375" style="2" customWidth="1"/>
    <col min="9230" max="9473" width="9.140625" style="2"/>
    <col min="9474" max="9474" width="28.42578125" style="2" customWidth="1"/>
    <col min="9475" max="9475" width="37.7109375" style="2" customWidth="1"/>
    <col min="9476" max="9477" width="30.85546875" style="2" customWidth="1"/>
    <col min="9478" max="9478" width="19.85546875" style="2" customWidth="1"/>
    <col min="9479" max="9479" width="21.5703125" style="2" customWidth="1"/>
    <col min="9480" max="9480" width="45.42578125" style="2" customWidth="1"/>
    <col min="9481" max="9481" width="21.85546875" style="2" customWidth="1"/>
    <col min="9482" max="9482" width="20.5703125" style="2" customWidth="1"/>
    <col min="9483" max="9483" width="19.5703125" style="2" customWidth="1"/>
    <col min="9484" max="9484" width="24.28515625" style="2" customWidth="1"/>
    <col min="9485" max="9485" width="32.7109375" style="2" customWidth="1"/>
    <col min="9486" max="9729" width="9.140625" style="2"/>
    <col min="9730" max="9730" width="28.42578125" style="2" customWidth="1"/>
    <col min="9731" max="9731" width="37.7109375" style="2" customWidth="1"/>
    <col min="9732" max="9733" width="30.85546875" style="2" customWidth="1"/>
    <col min="9734" max="9734" width="19.85546875" style="2" customWidth="1"/>
    <col min="9735" max="9735" width="21.5703125" style="2" customWidth="1"/>
    <col min="9736" max="9736" width="45.42578125" style="2" customWidth="1"/>
    <col min="9737" max="9737" width="21.85546875" style="2" customWidth="1"/>
    <col min="9738" max="9738" width="20.5703125" style="2" customWidth="1"/>
    <col min="9739" max="9739" width="19.5703125" style="2" customWidth="1"/>
    <col min="9740" max="9740" width="24.28515625" style="2" customWidth="1"/>
    <col min="9741" max="9741" width="32.7109375" style="2" customWidth="1"/>
    <col min="9742" max="9985" width="9.140625" style="2"/>
    <col min="9986" max="9986" width="28.42578125" style="2" customWidth="1"/>
    <col min="9987" max="9987" width="37.7109375" style="2" customWidth="1"/>
    <col min="9988" max="9989" width="30.85546875" style="2" customWidth="1"/>
    <col min="9990" max="9990" width="19.85546875" style="2" customWidth="1"/>
    <col min="9991" max="9991" width="21.5703125" style="2" customWidth="1"/>
    <col min="9992" max="9992" width="45.42578125" style="2" customWidth="1"/>
    <col min="9993" max="9993" width="21.85546875" style="2" customWidth="1"/>
    <col min="9994" max="9994" width="20.5703125" style="2" customWidth="1"/>
    <col min="9995" max="9995" width="19.5703125" style="2" customWidth="1"/>
    <col min="9996" max="9996" width="24.28515625" style="2" customWidth="1"/>
    <col min="9997" max="9997" width="32.7109375" style="2" customWidth="1"/>
    <col min="9998" max="10241" width="9.140625" style="2"/>
    <col min="10242" max="10242" width="28.42578125" style="2" customWidth="1"/>
    <col min="10243" max="10243" width="37.7109375" style="2" customWidth="1"/>
    <col min="10244" max="10245" width="30.85546875" style="2" customWidth="1"/>
    <col min="10246" max="10246" width="19.85546875" style="2" customWidth="1"/>
    <col min="10247" max="10247" width="21.5703125" style="2" customWidth="1"/>
    <col min="10248" max="10248" width="45.42578125" style="2" customWidth="1"/>
    <col min="10249" max="10249" width="21.85546875" style="2" customWidth="1"/>
    <col min="10250" max="10250" width="20.5703125" style="2" customWidth="1"/>
    <col min="10251" max="10251" width="19.5703125" style="2" customWidth="1"/>
    <col min="10252" max="10252" width="24.28515625" style="2" customWidth="1"/>
    <col min="10253" max="10253" width="32.7109375" style="2" customWidth="1"/>
    <col min="10254" max="10497" width="9.140625" style="2"/>
    <col min="10498" max="10498" width="28.42578125" style="2" customWidth="1"/>
    <col min="10499" max="10499" width="37.7109375" style="2" customWidth="1"/>
    <col min="10500" max="10501" width="30.85546875" style="2" customWidth="1"/>
    <col min="10502" max="10502" width="19.85546875" style="2" customWidth="1"/>
    <col min="10503" max="10503" width="21.5703125" style="2" customWidth="1"/>
    <col min="10504" max="10504" width="45.42578125" style="2" customWidth="1"/>
    <col min="10505" max="10505" width="21.85546875" style="2" customWidth="1"/>
    <col min="10506" max="10506" width="20.5703125" style="2" customWidth="1"/>
    <col min="10507" max="10507" width="19.5703125" style="2" customWidth="1"/>
    <col min="10508" max="10508" width="24.28515625" style="2" customWidth="1"/>
    <col min="10509" max="10509" width="32.7109375" style="2" customWidth="1"/>
    <col min="10510" max="10753" width="9.140625" style="2"/>
    <col min="10754" max="10754" width="28.42578125" style="2" customWidth="1"/>
    <col min="10755" max="10755" width="37.7109375" style="2" customWidth="1"/>
    <col min="10756" max="10757" width="30.85546875" style="2" customWidth="1"/>
    <col min="10758" max="10758" width="19.85546875" style="2" customWidth="1"/>
    <col min="10759" max="10759" width="21.5703125" style="2" customWidth="1"/>
    <col min="10760" max="10760" width="45.42578125" style="2" customWidth="1"/>
    <col min="10761" max="10761" width="21.85546875" style="2" customWidth="1"/>
    <col min="10762" max="10762" width="20.5703125" style="2" customWidth="1"/>
    <col min="10763" max="10763" width="19.5703125" style="2" customWidth="1"/>
    <col min="10764" max="10764" width="24.28515625" style="2" customWidth="1"/>
    <col min="10765" max="10765" width="32.7109375" style="2" customWidth="1"/>
    <col min="10766" max="11009" width="9.140625" style="2"/>
    <col min="11010" max="11010" width="28.42578125" style="2" customWidth="1"/>
    <col min="11011" max="11011" width="37.7109375" style="2" customWidth="1"/>
    <col min="11012" max="11013" width="30.85546875" style="2" customWidth="1"/>
    <col min="11014" max="11014" width="19.85546875" style="2" customWidth="1"/>
    <col min="11015" max="11015" width="21.5703125" style="2" customWidth="1"/>
    <col min="11016" max="11016" width="45.42578125" style="2" customWidth="1"/>
    <col min="11017" max="11017" width="21.85546875" style="2" customWidth="1"/>
    <col min="11018" max="11018" width="20.5703125" style="2" customWidth="1"/>
    <col min="11019" max="11019" width="19.5703125" style="2" customWidth="1"/>
    <col min="11020" max="11020" width="24.28515625" style="2" customWidth="1"/>
    <col min="11021" max="11021" width="32.7109375" style="2" customWidth="1"/>
    <col min="11022" max="11265" width="9.140625" style="2"/>
    <col min="11266" max="11266" width="28.42578125" style="2" customWidth="1"/>
    <col min="11267" max="11267" width="37.7109375" style="2" customWidth="1"/>
    <col min="11268" max="11269" width="30.85546875" style="2" customWidth="1"/>
    <col min="11270" max="11270" width="19.85546875" style="2" customWidth="1"/>
    <col min="11271" max="11271" width="21.5703125" style="2" customWidth="1"/>
    <col min="11272" max="11272" width="45.42578125" style="2" customWidth="1"/>
    <col min="11273" max="11273" width="21.85546875" style="2" customWidth="1"/>
    <col min="11274" max="11274" width="20.5703125" style="2" customWidth="1"/>
    <col min="11275" max="11275" width="19.5703125" style="2" customWidth="1"/>
    <col min="11276" max="11276" width="24.28515625" style="2" customWidth="1"/>
    <col min="11277" max="11277" width="32.7109375" style="2" customWidth="1"/>
    <col min="11278" max="11521" width="9.140625" style="2"/>
    <col min="11522" max="11522" width="28.42578125" style="2" customWidth="1"/>
    <col min="11523" max="11523" width="37.7109375" style="2" customWidth="1"/>
    <col min="11524" max="11525" width="30.85546875" style="2" customWidth="1"/>
    <col min="11526" max="11526" width="19.85546875" style="2" customWidth="1"/>
    <col min="11527" max="11527" width="21.5703125" style="2" customWidth="1"/>
    <col min="11528" max="11528" width="45.42578125" style="2" customWidth="1"/>
    <col min="11529" max="11529" width="21.85546875" style="2" customWidth="1"/>
    <col min="11530" max="11530" width="20.5703125" style="2" customWidth="1"/>
    <col min="11531" max="11531" width="19.5703125" style="2" customWidth="1"/>
    <col min="11532" max="11532" width="24.28515625" style="2" customWidth="1"/>
    <col min="11533" max="11533" width="32.7109375" style="2" customWidth="1"/>
    <col min="11534" max="11777" width="9.140625" style="2"/>
    <col min="11778" max="11778" width="28.42578125" style="2" customWidth="1"/>
    <col min="11779" max="11779" width="37.7109375" style="2" customWidth="1"/>
    <col min="11780" max="11781" width="30.85546875" style="2" customWidth="1"/>
    <col min="11782" max="11782" width="19.85546875" style="2" customWidth="1"/>
    <col min="11783" max="11783" width="21.5703125" style="2" customWidth="1"/>
    <col min="11784" max="11784" width="45.42578125" style="2" customWidth="1"/>
    <col min="11785" max="11785" width="21.85546875" style="2" customWidth="1"/>
    <col min="11786" max="11786" width="20.5703125" style="2" customWidth="1"/>
    <col min="11787" max="11787" width="19.5703125" style="2" customWidth="1"/>
    <col min="11788" max="11788" width="24.28515625" style="2" customWidth="1"/>
    <col min="11789" max="11789" width="32.7109375" style="2" customWidth="1"/>
    <col min="11790" max="12033" width="9.140625" style="2"/>
    <col min="12034" max="12034" width="28.42578125" style="2" customWidth="1"/>
    <col min="12035" max="12035" width="37.7109375" style="2" customWidth="1"/>
    <col min="12036" max="12037" width="30.85546875" style="2" customWidth="1"/>
    <col min="12038" max="12038" width="19.85546875" style="2" customWidth="1"/>
    <col min="12039" max="12039" width="21.5703125" style="2" customWidth="1"/>
    <col min="12040" max="12040" width="45.42578125" style="2" customWidth="1"/>
    <col min="12041" max="12041" width="21.85546875" style="2" customWidth="1"/>
    <col min="12042" max="12042" width="20.5703125" style="2" customWidth="1"/>
    <col min="12043" max="12043" width="19.5703125" style="2" customWidth="1"/>
    <col min="12044" max="12044" width="24.28515625" style="2" customWidth="1"/>
    <col min="12045" max="12045" width="32.7109375" style="2" customWidth="1"/>
    <col min="12046" max="12289" width="9.140625" style="2"/>
    <col min="12290" max="12290" width="28.42578125" style="2" customWidth="1"/>
    <col min="12291" max="12291" width="37.7109375" style="2" customWidth="1"/>
    <col min="12292" max="12293" width="30.85546875" style="2" customWidth="1"/>
    <col min="12294" max="12294" width="19.85546875" style="2" customWidth="1"/>
    <col min="12295" max="12295" width="21.5703125" style="2" customWidth="1"/>
    <col min="12296" max="12296" width="45.42578125" style="2" customWidth="1"/>
    <col min="12297" max="12297" width="21.85546875" style="2" customWidth="1"/>
    <col min="12298" max="12298" width="20.5703125" style="2" customWidth="1"/>
    <col min="12299" max="12299" width="19.5703125" style="2" customWidth="1"/>
    <col min="12300" max="12300" width="24.28515625" style="2" customWidth="1"/>
    <col min="12301" max="12301" width="32.7109375" style="2" customWidth="1"/>
    <col min="12302" max="12545" width="9.140625" style="2"/>
    <col min="12546" max="12546" width="28.42578125" style="2" customWidth="1"/>
    <col min="12547" max="12547" width="37.7109375" style="2" customWidth="1"/>
    <col min="12548" max="12549" width="30.85546875" style="2" customWidth="1"/>
    <col min="12550" max="12550" width="19.85546875" style="2" customWidth="1"/>
    <col min="12551" max="12551" width="21.5703125" style="2" customWidth="1"/>
    <col min="12552" max="12552" width="45.42578125" style="2" customWidth="1"/>
    <col min="12553" max="12553" width="21.85546875" style="2" customWidth="1"/>
    <col min="12554" max="12554" width="20.5703125" style="2" customWidth="1"/>
    <col min="12555" max="12555" width="19.5703125" style="2" customWidth="1"/>
    <col min="12556" max="12556" width="24.28515625" style="2" customWidth="1"/>
    <col min="12557" max="12557" width="32.7109375" style="2" customWidth="1"/>
    <col min="12558" max="12801" width="9.140625" style="2"/>
    <col min="12802" max="12802" width="28.42578125" style="2" customWidth="1"/>
    <col min="12803" max="12803" width="37.7109375" style="2" customWidth="1"/>
    <col min="12804" max="12805" width="30.85546875" style="2" customWidth="1"/>
    <col min="12806" max="12806" width="19.85546875" style="2" customWidth="1"/>
    <col min="12807" max="12807" width="21.5703125" style="2" customWidth="1"/>
    <col min="12808" max="12808" width="45.42578125" style="2" customWidth="1"/>
    <col min="12809" max="12809" width="21.85546875" style="2" customWidth="1"/>
    <col min="12810" max="12810" width="20.5703125" style="2" customWidth="1"/>
    <col min="12811" max="12811" width="19.5703125" style="2" customWidth="1"/>
    <col min="12812" max="12812" width="24.28515625" style="2" customWidth="1"/>
    <col min="12813" max="12813" width="32.7109375" style="2" customWidth="1"/>
    <col min="12814" max="13057" width="9.140625" style="2"/>
    <col min="13058" max="13058" width="28.42578125" style="2" customWidth="1"/>
    <col min="13059" max="13059" width="37.7109375" style="2" customWidth="1"/>
    <col min="13060" max="13061" width="30.85546875" style="2" customWidth="1"/>
    <col min="13062" max="13062" width="19.85546875" style="2" customWidth="1"/>
    <col min="13063" max="13063" width="21.5703125" style="2" customWidth="1"/>
    <col min="13064" max="13064" width="45.42578125" style="2" customWidth="1"/>
    <col min="13065" max="13065" width="21.85546875" style="2" customWidth="1"/>
    <col min="13066" max="13066" width="20.5703125" style="2" customWidth="1"/>
    <col min="13067" max="13067" width="19.5703125" style="2" customWidth="1"/>
    <col min="13068" max="13068" width="24.28515625" style="2" customWidth="1"/>
    <col min="13069" max="13069" width="32.7109375" style="2" customWidth="1"/>
    <col min="13070" max="13313" width="9.140625" style="2"/>
    <col min="13314" max="13314" width="28.42578125" style="2" customWidth="1"/>
    <col min="13315" max="13315" width="37.7109375" style="2" customWidth="1"/>
    <col min="13316" max="13317" width="30.85546875" style="2" customWidth="1"/>
    <col min="13318" max="13318" width="19.85546875" style="2" customWidth="1"/>
    <col min="13319" max="13319" width="21.5703125" style="2" customWidth="1"/>
    <col min="13320" max="13320" width="45.42578125" style="2" customWidth="1"/>
    <col min="13321" max="13321" width="21.85546875" style="2" customWidth="1"/>
    <col min="13322" max="13322" width="20.5703125" style="2" customWidth="1"/>
    <col min="13323" max="13323" width="19.5703125" style="2" customWidth="1"/>
    <col min="13324" max="13324" width="24.28515625" style="2" customWidth="1"/>
    <col min="13325" max="13325" width="32.7109375" style="2" customWidth="1"/>
    <col min="13326" max="13569" width="9.140625" style="2"/>
    <col min="13570" max="13570" width="28.42578125" style="2" customWidth="1"/>
    <col min="13571" max="13571" width="37.7109375" style="2" customWidth="1"/>
    <col min="13572" max="13573" width="30.85546875" style="2" customWidth="1"/>
    <col min="13574" max="13574" width="19.85546875" style="2" customWidth="1"/>
    <col min="13575" max="13575" width="21.5703125" style="2" customWidth="1"/>
    <col min="13576" max="13576" width="45.42578125" style="2" customWidth="1"/>
    <col min="13577" max="13577" width="21.85546875" style="2" customWidth="1"/>
    <col min="13578" max="13578" width="20.5703125" style="2" customWidth="1"/>
    <col min="13579" max="13579" width="19.5703125" style="2" customWidth="1"/>
    <col min="13580" max="13580" width="24.28515625" style="2" customWidth="1"/>
    <col min="13581" max="13581" width="32.7109375" style="2" customWidth="1"/>
    <col min="13582" max="13825" width="9.140625" style="2"/>
    <col min="13826" max="13826" width="28.42578125" style="2" customWidth="1"/>
    <col min="13827" max="13827" width="37.7109375" style="2" customWidth="1"/>
    <col min="13828" max="13829" width="30.85546875" style="2" customWidth="1"/>
    <col min="13830" max="13830" width="19.85546875" style="2" customWidth="1"/>
    <col min="13831" max="13831" width="21.5703125" style="2" customWidth="1"/>
    <col min="13832" max="13832" width="45.42578125" style="2" customWidth="1"/>
    <col min="13833" max="13833" width="21.85546875" style="2" customWidth="1"/>
    <col min="13834" max="13834" width="20.5703125" style="2" customWidth="1"/>
    <col min="13835" max="13835" width="19.5703125" style="2" customWidth="1"/>
    <col min="13836" max="13836" width="24.28515625" style="2" customWidth="1"/>
    <col min="13837" max="13837" width="32.7109375" style="2" customWidth="1"/>
    <col min="13838" max="14081" width="9.140625" style="2"/>
    <col min="14082" max="14082" width="28.42578125" style="2" customWidth="1"/>
    <col min="14083" max="14083" width="37.7109375" style="2" customWidth="1"/>
    <col min="14084" max="14085" width="30.85546875" style="2" customWidth="1"/>
    <col min="14086" max="14086" width="19.85546875" style="2" customWidth="1"/>
    <col min="14087" max="14087" width="21.5703125" style="2" customWidth="1"/>
    <col min="14088" max="14088" width="45.42578125" style="2" customWidth="1"/>
    <col min="14089" max="14089" width="21.85546875" style="2" customWidth="1"/>
    <col min="14090" max="14090" width="20.5703125" style="2" customWidth="1"/>
    <col min="14091" max="14091" width="19.5703125" style="2" customWidth="1"/>
    <col min="14092" max="14092" width="24.28515625" style="2" customWidth="1"/>
    <col min="14093" max="14093" width="32.7109375" style="2" customWidth="1"/>
    <col min="14094" max="14337" width="9.140625" style="2"/>
    <col min="14338" max="14338" width="28.42578125" style="2" customWidth="1"/>
    <col min="14339" max="14339" width="37.7109375" style="2" customWidth="1"/>
    <col min="14340" max="14341" width="30.85546875" style="2" customWidth="1"/>
    <col min="14342" max="14342" width="19.85546875" style="2" customWidth="1"/>
    <col min="14343" max="14343" width="21.5703125" style="2" customWidth="1"/>
    <col min="14344" max="14344" width="45.42578125" style="2" customWidth="1"/>
    <col min="14345" max="14345" width="21.85546875" style="2" customWidth="1"/>
    <col min="14346" max="14346" width="20.5703125" style="2" customWidth="1"/>
    <col min="14347" max="14347" width="19.5703125" style="2" customWidth="1"/>
    <col min="14348" max="14348" width="24.28515625" style="2" customWidth="1"/>
    <col min="14349" max="14349" width="32.7109375" style="2" customWidth="1"/>
    <col min="14350" max="14593" width="9.140625" style="2"/>
    <col min="14594" max="14594" width="28.42578125" style="2" customWidth="1"/>
    <col min="14595" max="14595" width="37.7109375" style="2" customWidth="1"/>
    <col min="14596" max="14597" width="30.85546875" style="2" customWidth="1"/>
    <col min="14598" max="14598" width="19.85546875" style="2" customWidth="1"/>
    <col min="14599" max="14599" width="21.5703125" style="2" customWidth="1"/>
    <col min="14600" max="14600" width="45.42578125" style="2" customWidth="1"/>
    <col min="14601" max="14601" width="21.85546875" style="2" customWidth="1"/>
    <col min="14602" max="14602" width="20.5703125" style="2" customWidth="1"/>
    <col min="14603" max="14603" width="19.5703125" style="2" customWidth="1"/>
    <col min="14604" max="14604" width="24.28515625" style="2" customWidth="1"/>
    <col min="14605" max="14605" width="32.7109375" style="2" customWidth="1"/>
    <col min="14606" max="14849" width="9.140625" style="2"/>
    <col min="14850" max="14850" width="28.42578125" style="2" customWidth="1"/>
    <col min="14851" max="14851" width="37.7109375" style="2" customWidth="1"/>
    <col min="14852" max="14853" width="30.85546875" style="2" customWidth="1"/>
    <col min="14854" max="14854" width="19.85546875" style="2" customWidth="1"/>
    <col min="14855" max="14855" width="21.5703125" style="2" customWidth="1"/>
    <col min="14856" max="14856" width="45.42578125" style="2" customWidth="1"/>
    <col min="14857" max="14857" width="21.85546875" style="2" customWidth="1"/>
    <col min="14858" max="14858" width="20.5703125" style="2" customWidth="1"/>
    <col min="14859" max="14859" width="19.5703125" style="2" customWidth="1"/>
    <col min="14860" max="14860" width="24.28515625" style="2" customWidth="1"/>
    <col min="14861" max="14861" width="32.7109375" style="2" customWidth="1"/>
    <col min="14862" max="15105" width="9.140625" style="2"/>
    <col min="15106" max="15106" width="28.42578125" style="2" customWidth="1"/>
    <col min="15107" max="15107" width="37.7109375" style="2" customWidth="1"/>
    <col min="15108" max="15109" width="30.85546875" style="2" customWidth="1"/>
    <col min="15110" max="15110" width="19.85546875" style="2" customWidth="1"/>
    <col min="15111" max="15111" width="21.5703125" style="2" customWidth="1"/>
    <col min="15112" max="15112" width="45.42578125" style="2" customWidth="1"/>
    <col min="15113" max="15113" width="21.85546875" style="2" customWidth="1"/>
    <col min="15114" max="15114" width="20.5703125" style="2" customWidth="1"/>
    <col min="15115" max="15115" width="19.5703125" style="2" customWidth="1"/>
    <col min="15116" max="15116" width="24.28515625" style="2" customWidth="1"/>
    <col min="15117" max="15117" width="32.7109375" style="2" customWidth="1"/>
    <col min="15118" max="15361" width="9.140625" style="2"/>
    <col min="15362" max="15362" width="28.42578125" style="2" customWidth="1"/>
    <col min="15363" max="15363" width="37.7109375" style="2" customWidth="1"/>
    <col min="15364" max="15365" width="30.85546875" style="2" customWidth="1"/>
    <col min="15366" max="15366" width="19.85546875" style="2" customWidth="1"/>
    <col min="15367" max="15367" width="21.5703125" style="2" customWidth="1"/>
    <col min="15368" max="15368" width="45.42578125" style="2" customWidth="1"/>
    <col min="15369" max="15369" width="21.85546875" style="2" customWidth="1"/>
    <col min="15370" max="15370" width="20.5703125" style="2" customWidth="1"/>
    <col min="15371" max="15371" width="19.5703125" style="2" customWidth="1"/>
    <col min="15372" max="15372" width="24.28515625" style="2" customWidth="1"/>
    <col min="15373" max="15373" width="32.7109375" style="2" customWidth="1"/>
    <col min="15374" max="15617" width="9.140625" style="2"/>
    <col min="15618" max="15618" width="28.42578125" style="2" customWidth="1"/>
    <col min="15619" max="15619" width="37.7109375" style="2" customWidth="1"/>
    <col min="15620" max="15621" width="30.85546875" style="2" customWidth="1"/>
    <col min="15622" max="15622" width="19.85546875" style="2" customWidth="1"/>
    <col min="15623" max="15623" width="21.5703125" style="2" customWidth="1"/>
    <col min="15624" max="15624" width="45.42578125" style="2" customWidth="1"/>
    <col min="15625" max="15625" width="21.85546875" style="2" customWidth="1"/>
    <col min="15626" max="15626" width="20.5703125" style="2" customWidth="1"/>
    <col min="15627" max="15627" width="19.5703125" style="2" customWidth="1"/>
    <col min="15628" max="15628" width="24.28515625" style="2" customWidth="1"/>
    <col min="15629" max="15629" width="32.7109375" style="2" customWidth="1"/>
    <col min="15630" max="15873" width="9.140625" style="2"/>
    <col min="15874" max="15874" width="28.42578125" style="2" customWidth="1"/>
    <col min="15875" max="15875" width="37.7109375" style="2" customWidth="1"/>
    <col min="15876" max="15877" width="30.85546875" style="2" customWidth="1"/>
    <col min="15878" max="15878" width="19.85546875" style="2" customWidth="1"/>
    <col min="15879" max="15879" width="21.5703125" style="2" customWidth="1"/>
    <col min="15880" max="15880" width="45.42578125" style="2" customWidth="1"/>
    <col min="15881" max="15881" width="21.85546875" style="2" customWidth="1"/>
    <col min="15882" max="15882" width="20.5703125" style="2" customWidth="1"/>
    <col min="15883" max="15883" width="19.5703125" style="2" customWidth="1"/>
    <col min="15884" max="15884" width="24.28515625" style="2" customWidth="1"/>
    <col min="15885" max="15885" width="32.7109375" style="2" customWidth="1"/>
    <col min="15886" max="16129" width="9.140625" style="2"/>
    <col min="16130" max="16130" width="28.42578125" style="2" customWidth="1"/>
    <col min="16131" max="16131" width="37.7109375" style="2" customWidth="1"/>
    <col min="16132" max="16133" width="30.85546875" style="2" customWidth="1"/>
    <col min="16134" max="16134" width="19.85546875" style="2" customWidth="1"/>
    <col min="16135" max="16135" width="21.5703125" style="2" customWidth="1"/>
    <col min="16136" max="16136" width="45.42578125" style="2" customWidth="1"/>
    <col min="16137" max="16137" width="21.85546875" style="2" customWidth="1"/>
    <col min="16138" max="16138" width="20.5703125" style="2" customWidth="1"/>
    <col min="16139" max="16139" width="19.5703125" style="2" customWidth="1"/>
    <col min="16140" max="16140" width="24.28515625" style="2" customWidth="1"/>
    <col min="16141" max="16141" width="32.7109375" style="2" customWidth="1"/>
    <col min="16142" max="16384" width="9.140625" style="2"/>
  </cols>
  <sheetData>
    <row r="1" spans="1:10" ht="21" x14ac:dyDescent="0.35">
      <c r="A1" s="67" t="s">
        <v>468</v>
      </c>
      <c r="B1" s="67"/>
      <c r="C1" s="67"/>
      <c r="D1" s="68"/>
      <c r="E1" s="76"/>
      <c r="F1" s="76"/>
      <c r="G1" s="76"/>
      <c r="H1" s="76"/>
      <c r="I1" s="18"/>
      <c r="J1" s="76"/>
    </row>
    <row r="2" spans="1:10" ht="18.75" x14ac:dyDescent="0.3">
      <c r="A2" s="181" t="s">
        <v>470</v>
      </c>
      <c r="B2" s="181"/>
      <c r="C2" s="181"/>
      <c r="D2" s="181"/>
      <c r="E2" s="181"/>
      <c r="F2" s="181"/>
      <c r="G2" s="181"/>
      <c r="H2" s="181"/>
      <c r="I2" s="181"/>
      <c r="J2" s="181"/>
    </row>
    <row r="4" spans="1:10" ht="45" x14ac:dyDescent="0.25">
      <c r="A4" s="6" t="s">
        <v>454</v>
      </c>
      <c r="B4" s="5" t="s">
        <v>0</v>
      </c>
      <c r="C4" s="5" t="s">
        <v>469</v>
      </c>
      <c r="D4" s="200" t="s">
        <v>453</v>
      </c>
      <c r="E4" s="201"/>
      <c r="F4" s="201"/>
      <c r="G4" s="201"/>
      <c r="H4" s="202"/>
      <c r="I4" s="6" t="s">
        <v>206</v>
      </c>
      <c r="J4" s="5" t="s">
        <v>221</v>
      </c>
    </row>
    <row r="5" spans="1:10" x14ac:dyDescent="0.25">
      <c r="A5" s="7"/>
      <c r="B5" s="203" t="s">
        <v>1</v>
      </c>
      <c r="C5" s="204"/>
      <c r="D5" s="203"/>
      <c r="E5" s="205"/>
      <c r="F5" s="205"/>
      <c r="G5" s="205"/>
      <c r="H5" s="204"/>
      <c r="I5" s="13"/>
      <c r="J5" s="13"/>
    </row>
    <row r="6" spans="1:10" ht="165" x14ac:dyDescent="0.25">
      <c r="A6" s="3" t="s">
        <v>3</v>
      </c>
      <c r="B6" s="193" t="s">
        <v>458</v>
      </c>
      <c r="C6" s="3" t="s">
        <v>2</v>
      </c>
      <c r="D6" s="182" t="s">
        <v>4</v>
      </c>
      <c r="E6" s="183"/>
      <c r="F6" s="183"/>
      <c r="G6" s="183"/>
      <c r="H6" s="184"/>
      <c r="I6" s="3" t="s">
        <v>205</v>
      </c>
      <c r="J6" s="3" t="s">
        <v>207</v>
      </c>
    </row>
    <row r="7" spans="1:10" ht="105" x14ac:dyDescent="0.25">
      <c r="A7" s="3" t="s">
        <v>6</v>
      </c>
      <c r="B7" s="194"/>
      <c r="C7" s="3" t="s">
        <v>5</v>
      </c>
      <c r="D7" s="182" t="s">
        <v>7</v>
      </c>
      <c r="E7" s="183"/>
      <c r="F7" s="183"/>
      <c r="G7" s="183"/>
      <c r="H7" s="184"/>
      <c r="I7" s="3" t="s">
        <v>208</v>
      </c>
      <c r="J7" s="3" t="s">
        <v>222</v>
      </c>
    </row>
    <row r="8" spans="1:10" ht="60" x14ac:dyDescent="0.25">
      <c r="A8" s="3" t="s">
        <v>9</v>
      </c>
      <c r="B8" s="194"/>
      <c r="C8" s="3" t="s">
        <v>8</v>
      </c>
      <c r="D8" s="182" t="s">
        <v>10</v>
      </c>
      <c r="E8" s="183"/>
      <c r="F8" s="183"/>
      <c r="G8" s="183"/>
      <c r="H8" s="184"/>
      <c r="I8" s="3" t="s">
        <v>209</v>
      </c>
      <c r="J8" s="3" t="s">
        <v>210</v>
      </c>
    </row>
    <row r="9" spans="1:10" ht="90" x14ac:dyDescent="0.25">
      <c r="A9" s="4" t="s">
        <v>12</v>
      </c>
      <c r="B9" s="194"/>
      <c r="C9" s="11" t="s">
        <v>11</v>
      </c>
      <c r="D9" s="206" t="s">
        <v>13</v>
      </c>
      <c r="E9" s="206"/>
      <c r="F9" s="206"/>
      <c r="G9" s="206"/>
      <c r="H9" s="206"/>
      <c r="I9" s="4" t="s">
        <v>211</v>
      </c>
      <c r="J9" s="3" t="s">
        <v>212</v>
      </c>
    </row>
    <row r="10" spans="1:10" ht="165" x14ac:dyDescent="0.25">
      <c r="A10" s="12" t="s">
        <v>15</v>
      </c>
      <c r="B10" s="195"/>
      <c r="C10" s="3" t="s">
        <v>14</v>
      </c>
      <c r="D10" s="207" t="s">
        <v>16</v>
      </c>
      <c r="E10" s="208"/>
      <c r="F10" s="208"/>
      <c r="G10" s="208"/>
      <c r="H10" s="209"/>
      <c r="I10" s="3" t="s">
        <v>213</v>
      </c>
      <c r="J10" s="3" t="s">
        <v>214</v>
      </c>
    </row>
    <row r="11" spans="1:10" ht="180" x14ac:dyDescent="0.25">
      <c r="A11" s="3" t="s">
        <v>19</v>
      </c>
      <c r="B11" s="198" t="s">
        <v>17</v>
      </c>
      <c r="C11" s="3" t="s">
        <v>18</v>
      </c>
      <c r="D11" s="182" t="s">
        <v>20</v>
      </c>
      <c r="E11" s="183"/>
      <c r="F11" s="183"/>
      <c r="G11" s="183"/>
      <c r="H11" s="184"/>
      <c r="I11" s="3" t="s">
        <v>215</v>
      </c>
      <c r="J11" s="3" t="s">
        <v>223</v>
      </c>
    </row>
    <row r="12" spans="1:10" ht="135" x14ac:dyDescent="0.25">
      <c r="A12" s="3" t="s">
        <v>22</v>
      </c>
      <c r="B12" s="199"/>
      <c r="C12" s="3" t="s">
        <v>21</v>
      </c>
      <c r="D12" s="182" t="s">
        <v>23</v>
      </c>
      <c r="E12" s="183"/>
      <c r="F12" s="183"/>
      <c r="G12" s="183"/>
      <c r="H12" s="184"/>
      <c r="I12" s="3" t="s">
        <v>216</v>
      </c>
      <c r="J12" s="3" t="s">
        <v>224</v>
      </c>
    </row>
    <row r="13" spans="1:10" ht="105" x14ac:dyDescent="0.25">
      <c r="A13" s="3" t="s">
        <v>25</v>
      </c>
      <c r="B13" s="193" t="s">
        <v>459</v>
      </c>
      <c r="C13" s="3" t="s">
        <v>24</v>
      </c>
      <c r="D13" s="182" t="s">
        <v>26</v>
      </c>
      <c r="E13" s="183"/>
      <c r="F13" s="183"/>
      <c r="G13" s="183"/>
      <c r="H13" s="184"/>
      <c r="I13" s="3" t="s">
        <v>217</v>
      </c>
      <c r="J13" s="3" t="s">
        <v>225</v>
      </c>
    </row>
    <row r="14" spans="1:10" ht="135" x14ac:dyDescent="0.25">
      <c r="A14" s="3" t="s">
        <v>28</v>
      </c>
      <c r="B14" s="195"/>
      <c r="C14" s="3" t="s">
        <v>27</v>
      </c>
      <c r="D14" s="182" t="s">
        <v>29</v>
      </c>
      <c r="E14" s="183"/>
      <c r="F14" s="183"/>
      <c r="G14" s="183"/>
      <c r="H14" s="184"/>
      <c r="I14" s="3" t="s">
        <v>218</v>
      </c>
      <c r="J14" s="3" t="s">
        <v>226</v>
      </c>
    </row>
    <row r="15" spans="1:10" x14ac:dyDescent="0.25">
      <c r="A15" s="14"/>
      <c r="B15" s="188" t="s">
        <v>30</v>
      </c>
      <c r="C15" s="189"/>
      <c r="D15" s="190"/>
      <c r="E15" s="191"/>
      <c r="F15" s="191"/>
      <c r="G15" s="191"/>
      <c r="H15" s="192"/>
      <c r="I15" s="14"/>
      <c r="J15" s="14"/>
    </row>
    <row r="16" spans="1:10" ht="120" x14ac:dyDescent="0.25">
      <c r="A16" s="15" t="s">
        <v>33</v>
      </c>
      <c r="B16" s="193" t="s">
        <v>31</v>
      </c>
      <c r="C16" s="3" t="s">
        <v>32</v>
      </c>
      <c r="D16" s="196" t="s">
        <v>34</v>
      </c>
      <c r="E16" s="196"/>
      <c r="F16" s="196"/>
      <c r="G16" s="196"/>
      <c r="H16" s="196"/>
      <c r="I16" s="43" t="s">
        <v>219</v>
      </c>
      <c r="J16" s="3" t="s">
        <v>227</v>
      </c>
    </row>
    <row r="17" spans="1:10" ht="45" x14ac:dyDescent="0.25">
      <c r="A17" s="15" t="s">
        <v>36</v>
      </c>
      <c r="B17" s="194"/>
      <c r="C17" s="3" t="s">
        <v>35</v>
      </c>
      <c r="D17" s="197"/>
      <c r="E17" s="197"/>
      <c r="F17" s="197"/>
      <c r="G17" s="197"/>
      <c r="H17" s="197"/>
      <c r="I17" s="10" t="s">
        <v>220</v>
      </c>
      <c r="J17" s="3" t="s">
        <v>228</v>
      </c>
    </row>
    <row r="18" spans="1:10" ht="45" x14ac:dyDescent="0.25">
      <c r="A18" s="15" t="s">
        <v>38</v>
      </c>
      <c r="B18" s="194"/>
      <c r="C18" s="3" t="s">
        <v>37</v>
      </c>
      <c r="D18" s="197"/>
      <c r="E18" s="197"/>
      <c r="F18" s="197"/>
      <c r="G18" s="197"/>
      <c r="H18" s="197"/>
      <c r="I18" s="10" t="s">
        <v>229</v>
      </c>
      <c r="J18" s="3" t="s">
        <v>230</v>
      </c>
    </row>
    <row r="19" spans="1:10" ht="105" x14ac:dyDescent="0.25">
      <c r="A19" s="15" t="s">
        <v>40</v>
      </c>
      <c r="B19" s="194"/>
      <c r="C19" s="3" t="s">
        <v>39</v>
      </c>
      <c r="D19" s="197"/>
      <c r="E19" s="197"/>
      <c r="F19" s="197"/>
      <c r="G19" s="197"/>
      <c r="H19" s="197"/>
      <c r="I19" s="43" t="s">
        <v>231</v>
      </c>
      <c r="J19" s="3" t="s">
        <v>232</v>
      </c>
    </row>
    <row r="20" spans="1:10" ht="195" x14ac:dyDescent="0.25">
      <c r="A20" s="16" t="s">
        <v>42</v>
      </c>
      <c r="B20" s="194"/>
      <c r="C20" s="3" t="s">
        <v>41</v>
      </c>
      <c r="D20" s="182" t="s">
        <v>43</v>
      </c>
      <c r="E20" s="183"/>
      <c r="F20" s="183"/>
      <c r="G20" s="183"/>
      <c r="H20" s="184"/>
      <c r="I20" s="17" t="s">
        <v>235</v>
      </c>
      <c r="J20" s="3" t="s">
        <v>236</v>
      </c>
    </row>
    <row r="21" spans="1:10" ht="45" x14ac:dyDescent="0.25">
      <c r="A21" s="17" t="s">
        <v>45</v>
      </c>
      <c r="B21" s="195"/>
      <c r="C21" s="3" t="s">
        <v>44</v>
      </c>
      <c r="D21" s="182" t="s">
        <v>46</v>
      </c>
      <c r="E21" s="183"/>
      <c r="F21" s="183"/>
      <c r="G21" s="183"/>
      <c r="H21" s="184"/>
      <c r="I21" s="3" t="s">
        <v>233</v>
      </c>
      <c r="J21" s="3" t="s">
        <v>234</v>
      </c>
    </row>
    <row r="22" spans="1:10" ht="60" x14ac:dyDescent="0.25">
      <c r="A22" s="3" t="s">
        <v>49</v>
      </c>
      <c r="B22" s="193" t="s">
        <v>47</v>
      </c>
      <c r="C22" s="3" t="s">
        <v>48</v>
      </c>
      <c r="D22" s="182" t="s">
        <v>50</v>
      </c>
      <c r="E22" s="183"/>
      <c r="F22" s="183"/>
      <c r="G22" s="183"/>
      <c r="H22" s="184"/>
      <c r="I22" s="3" t="s">
        <v>237</v>
      </c>
      <c r="J22" s="3" t="s">
        <v>238</v>
      </c>
    </row>
    <row r="23" spans="1:10" ht="60" x14ac:dyDescent="0.25">
      <c r="A23" s="12" t="s">
        <v>52</v>
      </c>
      <c r="B23" s="195"/>
      <c r="C23" s="3" t="s">
        <v>51</v>
      </c>
      <c r="D23" s="182" t="s">
        <v>53</v>
      </c>
      <c r="E23" s="183"/>
      <c r="F23" s="183"/>
      <c r="G23" s="183"/>
      <c r="H23" s="184"/>
      <c r="I23" s="3" t="s">
        <v>239</v>
      </c>
      <c r="J23" s="3" t="s">
        <v>240</v>
      </c>
    </row>
    <row r="24" spans="1:10" ht="120" x14ac:dyDescent="0.25">
      <c r="A24" s="12" t="s">
        <v>56</v>
      </c>
      <c r="B24" s="193" t="s">
        <v>54</v>
      </c>
      <c r="C24" s="3" t="s">
        <v>55</v>
      </c>
      <c r="D24" s="182" t="s">
        <v>57</v>
      </c>
      <c r="E24" s="183"/>
      <c r="F24" s="183"/>
      <c r="G24" s="183"/>
      <c r="H24" s="184"/>
      <c r="I24" s="3" t="s">
        <v>241</v>
      </c>
      <c r="J24" s="3" t="s">
        <v>242</v>
      </c>
    </row>
    <row r="25" spans="1:10" ht="90" x14ac:dyDescent="0.25">
      <c r="A25" s="12" t="s">
        <v>59</v>
      </c>
      <c r="B25" s="194"/>
      <c r="C25" s="3" t="s">
        <v>58</v>
      </c>
      <c r="D25" s="182" t="s">
        <v>60</v>
      </c>
      <c r="E25" s="183"/>
      <c r="F25" s="183"/>
      <c r="G25" s="183"/>
      <c r="H25" s="184"/>
      <c r="I25" s="3" t="s">
        <v>243</v>
      </c>
      <c r="J25" s="3" t="s">
        <v>244</v>
      </c>
    </row>
    <row r="26" spans="1:10" ht="150" x14ac:dyDescent="0.25">
      <c r="A26" s="12" t="s">
        <v>62</v>
      </c>
      <c r="B26" s="194"/>
      <c r="C26" s="3" t="s">
        <v>61</v>
      </c>
      <c r="D26" s="182" t="s">
        <v>63</v>
      </c>
      <c r="E26" s="183"/>
      <c r="F26" s="183"/>
      <c r="G26" s="183"/>
      <c r="H26" s="184"/>
      <c r="I26" s="3" t="s">
        <v>245</v>
      </c>
      <c r="J26" s="3" t="s">
        <v>246</v>
      </c>
    </row>
    <row r="27" spans="1:10" ht="45" x14ac:dyDescent="0.25">
      <c r="A27" s="12" t="s">
        <v>65</v>
      </c>
      <c r="B27" s="194"/>
      <c r="C27" s="3" t="s">
        <v>64</v>
      </c>
      <c r="D27" s="182" t="s">
        <v>66</v>
      </c>
      <c r="E27" s="183"/>
      <c r="F27" s="183"/>
      <c r="G27" s="183"/>
      <c r="H27" s="184"/>
      <c r="I27" s="3" t="s">
        <v>247</v>
      </c>
      <c r="J27" s="3" t="s">
        <v>248</v>
      </c>
    </row>
    <row r="28" spans="1:10" ht="45" x14ac:dyDescent="0.25">
      <c r="A28" s="12" t="s">
        <v>68</v>
      </c>
      <c r="B28" s="194"/>
      <c r="C28" s="3" t="s">
        <v>67</v>
      </c>
      <c r="D28" s="182" t="s">
        <v>69</v>
      </c>
      <c r="E28" s="183"/>
      <c r="F28" s="183"/>
      <c r="G28" s="183"/>
      <c r="H28" s="184"/>
      <c r="I28" s="3" t="s">
        <v>249</v>
      </c>
      <c r="J28" s="3" t="s">
        <v>250</v>
      </c>
    </row>
    <row r="29" spans="1:10" ht="45" x14ac:dyDescent="0.25">
      <c r="A29" s="12" t="s">
        <v>71</v>
      </c>
      <c r="B29" s="194"/>
      <c r="C29" s="3" t="s">
        <v>70</v>
      </c>
      <c r="D29" s="182" t="s">
        <v>72</v>
      </c>
      <c r="E29" s="183"/>
      <c r="F29" s="183"/>
      <c r="G29" s="183"/>
      <c r="H29" s="184"/>
      <c r="I29" s="3" t="s">
        <v>251</v>
      </c>
      <c r="J29" s="3" t="s">
        <v>256</v>
      </c>
    </row>
    <row r="30" spans="1:10" ht="30" x14ac:dyDescent="0.25">
      <c r="A30" s="12" t="s">
        <v>74</v>
      </c>
      <c r="B30" s="194"/>
      <c r="C30" s="3" t="s">
        <v>73</v>
      </c>
      <c r="D30" s="182" t="s">
        <v>75</v>
      </c>
      <c r="E30" s="183"/>
      <c r="F30" s="183"/>
      <c r="G30" s="183"/>
      <c r="H30" s="184"/>
      <c r="I30" s="3" t="s">
        <v>252</v>
      </c>
      <c r="J30" s="3" t="s">
        <v>257</v>
      </c>
    </row>
    <row r="31" spans="1:10" ht="45" x14ac:dyDescent="0.25">
      <c r="A31" s="12" t="s">
        <v>77</v>
      </c>
      <c r="B31" s="194"/>
      <c r="C31" s="3" t="s">
        <v>76</v>
      </c>
      <c r="D31" s="182" t="s">
        <v>78</v>
      </c>
      <c r="E31" s="183"/>
      <c r="F31" s="183"/>
      <c r="G31" s="183"/>
      <c r="H31" s="184"/>
      <c r="I31" s="3" t="s">
        <v>253</v>
      </c>
      <c r="J31" s="3" t="s">
        <v>258</v>
      </c>
    </row>
    <row r="32" spans="1:10" ht="45" x14ac:dyDescent="0.25">
      <c r="A32" s="12" t="s">
        <v>80</v>
      </c>
      <c r="B32" s="195"/>
      <c r="C32" s="3" t="s">
        <v>79</v>
      </c>
      <c r="D32" s="182" t="s">
        <v>81</v>
      </c>
      <c r="E32" s="183"/>
      <c r="F32" s="183"/>
      <c r="G32" s="183"/>
      <c r="H32" s="184"/>
      <c r="I32" s="3" t="s">
        <v>254</v>
      </c>
      <c r="J32" s="3" t="s">
        <v>259</v>
      </c>
    </row>
    <row r="33" spans="1:10" ht="75" x14ac:dyDescent="0.25">
      <c r="A33" s="12" t="s">
        <v>83</v>
      </c>
      <c r="B33" s="193" t="s">
        <v>460</v>
      </c>
      <c r="C33" s="3" t="s">
        <v>82</v>
      </c>
      <c r="D33" s="182" t="s">
        <v>84</v>
      </c>
      <c r="E33" s="183"/>
      <c r="F33" s="183"/>
      <c r="G33" s="183"/>
      <c r="H33" s="184"/>
      <c r="I33" s="3" t="s">
        <v>255</v>
      </c>
      <c r="J33" s="3" t="s">
        <v>260</v>
      </c>
    </row>
    <row r="34" spans="1:10" ht="75" x14ac:dyDescent="0.25">
      <c r="A34" s="12" t="s">
        <v>86</v>
      </c>
      <c r="B34" s="194"/>
      <c r="C34" s="3" t="s">
        <v>85</v>
      </c>
      <c r="D34" s="182" t="s">
        <v>87</v>
      </c>
      <c r="E34" s="183"/>
      <c r="F34" s="183"/>
      <c r="G34" s="183"/>
      <c r="H34" s="184"/>
      <c r="I34" s="3" t="s">
        <v>261</v>
      </c>
      <c r="J34" s="3" t="s">
        <v>264</v>
      </c>
    </row>
    <row r="35" spans="1:10" ht="45" x14ac:dyDescent="0.25">
      <c r="A35" s="12" t="s">
        <v>89</v>
      </c>
      <c r="B35" s="194"/>
      <c r="C35" s="3" t="s">
        <v>88</v>
      </c>
      <c r="D35" s="182" t="s">
        <v>90</v>
      </c>
      <c r="E35" s="183"/>
      <c r="F35" s="183"/>
      <c r="G35" s="183"/>
      <c r="H35" s="184"/>
      <c r="I35" s="3" t="s">
        <v>262</v>
      </c>
      <c r="J35" s="3" t="s">
        <v>265</v>
      </c>
    </row>
    <row r="36" spans="1:10" ht="120" x14ac:dyDescent="0.25">
      <c r="A36" s="12" t="s">
        <v>92</v>
      </c>
      <c r="B36" s="194"/>
      <c r="C36" s="3" t="s">
        <v>91</v>
      </c>
      <c r="D36" s="182" t="s">
        <v>93</v>
      </c>
      <c r="E36" s="183"/>
      <c r="F36" s="183"/>
      <c r="G36" s="183"/>
      <c r="H36" s="184"/>
      <c r="I36" s="3" t="s">
        <v>263</v>
      </c>
      <c r="J36" s="3" t="s">
        <v>266</v>
      </c>
    </row>
    <row r="37" spans="1:10" ht="120" x14ac:dyDescent="0.25">
      <c r="A37" s="12" t="s">
        <v>95</v>
      </c>
      <c r="B37" s="194"/>
      <c r="C37" s="3" t="s">
        <v>94</v>
      </c>
      <c r="D37" s="182" t="s">
        <v>96</v>
      </c>
      <c r="E37" s="183"/>
      <c r="F37" s="183"/>
      <c r="G37" s="183"/>
      <c r="H37" s="184"/>
      <c r="I37" s="3" t="s">
        <v>267</v>
      </c>
      <c r="J37" s="3" t="s">
        <v>269</v>
      </c>
    </row>
    <row r="38" spans="1:10" ht="105" x14ac:dyDescent="0.25">
      <c r="A38" s="12" t="s">
        <v>98</v>
      </c>
      <c r="B38" s="194"/>
      <c r="C38" s="3" t="s">
        <v>97</v>
      </c>
      <c r="D38" s="182" t="s">
        <v>99</v>
      </c>
      <c r="E38" s="183"/>
      <c r="F38" s="183"/>
      <c r="G38" s="183"/>
      <c r="H38" s="184"/>
      <c r="I38" s="3" t="s">
        <v>268</v>
      </c>
      <c r="J38" s="3" t="s">
        <v>270</v>
      </c>
    </row>
    <row r="39" spans="1:10" ht="45" x14ac:dyDescent="0.25">
      <c r="A39" s="12" t="s">
        <v>101</v>
      </c>
      <c r="B39" s="194"/>
      <c r="C39" s="3" t="s">
        <v>100</v>
      </c>
      <c r="D39" s="182" t="s">
        <v>102</v>
      </c>
      <c r="E39" s="183"/>
      <c r="F39" s="183"/>
      <c r="G39" s="183"/>
      <c r="H39" s="184"/>
      <c r="I39" s="3" t="s">
        <v>271</v>
      </c>
      <c r="J39" s="3" t="s">
        <v>274</v>
      </c>
    </row>
    <row r="40" spans="1:10" ht="90" x14ac:dyDescent="0.25">
      <c r="A40" s="12" t="s">
        <v>104</v>
      </c>
      <c r="B40" s="195"/>
      <c r="C40" s="11" t="s">
        <v>103</v>
      </c>
      <c r="D40" s="182" t="s">
        <v>105</v>
      </c>
      <c r="E40" s="183"/>
      <c r="F40" s="183"/>
      <c r="G40" s="183"/>
      <c r="H40" s="184"/>
      <c r="I40" s="3" t="s">
        <v>272</v>
      </c>
      <c r="J40" s="3" t="s">
        <v>275</v>
      </c>
    </row>
    <row r="41" spans="1:10" ht="90" x14ac:dyDescent="0.25">
      <c r="A41" s="3" t="s">
        <v>107</v>
      </c>
      <c r="B41" s="193" t="s">
        <v>433</v>
      </c>
      <c r="C41" s="3" t="s">
        <v>106</v>
      </c>
      <c r="D41" s="182" t="s">
        <v>108</v>
      </c>
      <c r="E41" s="183"/>
      <c r="F41" s="183"/>
      <c r="G41" s="183"/>
      <c r="H41" s="184"/>
      <c r="I41" s="3" t="s">
        <v>273</v>
      </c>
      <c r="J41" s="3" t="s">
        <v>276</v>
      </c>
    </row>
    <row r="42" spans="1:10" ht="90" x14ac:dyDescent="0.25">
      <c r="A42" s="3" t="s">
        <v>109</v>
      </c>
      <c r="B42" s="194"/>
      <c r="C42" s="3" t="s">
        <v>277</v>
      </c>
      <c r="D42" s="185"/>
      <c r="E42" s="186"/>
      <c r="F42" s="186"/>
      <c r="G42" s="186"/>
      <c r="H42" s="187"/>
      <c r="I42" s="3" t="s">
        <v>278</v>
      </c>
      <c r="J42" s="3" t="s">
        <v>279</v>
      </c>
    </row>
    <row r="43" spans="1:10" ht="90" x14ac:dyDescent="0.25">
      <c r="A43" s="3" t="s">
        <v>111</v>
      </c>
      <c r="B43" s="194"/>
      <c r="C43" s="3" t="s">
        <v>110</v>
      </c>
      <c r="D43" s="185"/>
      <c r="E43" s="186"/>
      <c r="F43" s="186"/>
      <c r="G43" s="186"/>
      <c r="H43" s="187"/>
      <c r="I43" s="3" t="s">
        <v>280</v>
      </c>
      <c r="J43" s="3" t="s">
        <v>281</v>
      </c>
    </row>
    <row r="44" spans="1:10" ht="150" x14ac:dyDescent="0.25">
      <c r="A44" s="3" t="s">
        <v>113</v>
      </c>
      <c r="B44" s="195"/>
      <c r="C44" s="3" t="s">
        <v>112</v>
      </c>
      <c r="D44" s="182" t="s">
        <v>114</v>
      </c>
      <c r="E44" s="183"/>
      <c r="F44" s="183"/>
      <c r="G44" s="183"/>
      <c r="H44" s="184"/>
      <c r="I44" s="3" t="s">
        <v>282</v>
      </c>
      <c r="J44" s="3" t="s">
        <v>283</v>
      </c>
    </row>
    <row r="45" spans="1:10" ht="60" x14ac:dyDescent="0.25">
      <c r="A45" s="12" t="s">
        <v>117</v>
      </c>
      <c r="B45" s="193" t="s">
        <v>115</v>
      </c>
      <c r="C45" s="77" t="s">
        <v>116</v>
      </c>
      <c r="D45" s="182" t="s">
        <v>300</v>
      </c>
      <c r="E45" s="183"/>
      <c r="F45" s="183"/>
      <c r="G45" s="183"/>
      <c r="H45" s="184"/>
      <c r="I45" s="3" t="s">
        <v>284</v>
      </c>
      <c r="J45" s="3" t="s">
        <v>285</v>
      </c>
    </row>
    <row r="46" spans="1:10" ht="60" x14ac:dyDescent="0.25">
      <c r="A46" s="12" t="s">
        <v>119</v>
      </c>
      <c r="B46" s="194"/>
      <c r="C46" s="77" t="s">
        <v>118</v>
      </c>
      <c r="D46" s="185"/>
      <c r="E46" s="186"/>
      <c r="F46" s="186"/>
      <c r="G46" s="186"/>
      <c r="H46" s="187"/>
      <c r="I46" s="3" t="s">
        <v>286</v>
      </c>
      <c r="J46" s="3" t="s">
        <v>287</v>
      </c>
    </row>
    <row r="47" spans="1:10" ht="60" x14ac:dyDescent="0.25">
      <c r="A47" s="12" t="s">
        <v>121</v>
      </c>
      <c r="B47" s="194"/>
      <c r="C47" s="77" t="s">
        <v>120</v>
      </c>
      <c r="D47" s="182" t="s">
        <v>298</v>
      </c>
      <c r="E47" s="183"/>
      <c r="F47" s="183"/>
      <c r="G47" s="183"/>
      <c r="H47" s="184"/>
      <c r="I47" s="3" t="s">
        <v>288</v>
      </c>
      <c r="J47" s="3" t="s">
        <v>290</v>
      </c>
    </row>
    <row r="48" spans="1:10" ht="105" x14ac:dyDescent="0.25">
      <c r="A48" s="12" t="s">
        <v>122</v>
      </c>
      <c r="B48" s="194"/>
      <c r="C48" s="77" t="s">
        <v>196</v>
      </c>
      <c r="D48" s="182" t="s">
        <v>299</v>
      </c>
      <c r="E48" s="183"/>
      <c r="F48" s="183"/>
      <c r="G48" s="183"/>
      <c r="H48" s="184"/>
      <c r="I48" s="3" t="s">
        <v>289</v>
      </c>
      <c r="J48" s="3" t="s">
        <v>291</v>
      </c>
    </row>
    <row r="49" spans="1:10" ht="90" x14ac:dyDescent="0.25">
      <c r="A49" s="12"/>
      <c r="B49" s="194"/>
      <c r="C49" s="77" t="s">
        <v>197</v>
      </c>
      <c r="D49" s="182" t="s">
        <v>301</v>
      </c>
      <c r="E49" s="183"/>
      <c r="F49" s="183"/>
      <c r="G49" s="183"/>
      <c r="H49" s="184"/>
      <c r="I49" s="3" t="s">
        <v>292</v>
      </c>
      <c r="J49" s="3" t="s">
        <v>293</v>
      </c>
    </row>
    <row r="50" spans="1:10" ht="75" x14ac:dyDescent="0.25">
      <c r="A50" s="12"/>
      <c r="B50" s="194"/>
      <c r="C50" s="77" t="s">
        <v>198</v>
      </c>
      <c r="D50" s="182" t="s">
        <v>302</v>
      </c>
      <c r="E50" s="183"/>
      <c r="F50" s="183"/>
      <c r="G50" s="183"/>
      <c r="H50" s="184"/>
      <c r="I50" s="3" t="s">
        <v>294</v>
      </c>
      <c r="J50" s="3" t="s">
        <v>295</v>
      </c>
    </row>
    <row r="51" spans="1:10" ht="30" x14ac:dyDescent="0.25">
      <c r="A51" s="12" t="s">
        <v>124</v>
      </c>
      <c r="B51" s="194"/>
      <c r="C51" s="77" t="s">
        <v>123</v>
      </c>
      <c r="D51" s="182" t="s">
        <v>125</v>
      </c>
      <c r="E51" s="183"/>
      <c r="F51" s="183"/>
      <c r="G51" s="183"/>
      <c r="H51" s="184"/>
      <c r="I51" s="3" t="s">
        <v>296</v>
      </c>
      <c r="J51" s="3" t="s">
        <v>297</v>
      </c>
    </row>
    <row r="52" spans="1:10" ht="90" x14ac:dyDescent="0.25">
      <c r="A52" s="12" t="s">
        <v>127</v>
      </c>
      <c r="B52" s="194"/>
      <c r="C52" s="3" t="s">
        <v>126</v>
      </c>
      <c r="D52" s="182" t="s">
        <v>128</v>
      </c>
      <c r="E52" s="183"/>
      <c r="F52" s="183"/>
      <c r="G52" s="183"/>
      <c r="H52" s="184"/>
      <c r="I52" s="3" t="s">
        <v>303</v>
      </c>
      <c r="J52" s="3" t="s">
        <v>304</v>
      </c>
    </row>
    <row r="53" spans="1:10" ht="60" x14ac:dyDescent="0.25">
      <c r="A53" s="12" t="s">
        <v>130</v>
      </c>
      <c r="B53" s="194"/>
      <c r="C53" s="3" t="s">
        <v>129</v>
      </c>
      <c r="D53" s="182" t="s">
        <v>131</v>
      </c>
      <c r="E53" s="183"/>
      <c r="F53" s="183"/>
      <c r="G53" s="183"/>
      <c r="H53" s="184"/>
      <c r="I53" s="3" t="s">
        <v>305</v>
      </c>
      <c r="J53" s="3" t="s">
        <v>307</v>
      </c>
    </row>
    <row r="54" spans="1:10" ht="45" x14ac:dyDescent="0.25">
      <c r="A54" s="12" t="s">
        <v>133</v>
      </c>
      <c r="B54" s="195"/>
      <c r="C54" s="3" t="s">
        <v>132</v>
      </c>
      <c r="D54" s="182" t="s">
        <v>134</v>
      </c>
      <c r="E54" s="183"/>
      <c r="F54" s="183"/>
      <c r="G54" s="183"/>
      <c r="H54" s="184"/>
      <c r="I54" s="3" t="s">
        <v>306</v>
      </c>
      <c r="J54" s="3" t="s">
        <v>308</v>
      </c>
    </row>
    <row r="55" spans="1:10" ht="60" x14ac:dyDescent="0.25">
      <c r="A55" s="3" t="s">
        <v>137</v>
      </c>
      <c r="B55" s="193" t="s">
        <v>135</v>
      </c>
      <c r="C55" s="3" t="s">
        <v>136</v>
      </c>
      <c r="D55" s="182" t="s">
        <v>138</v>
      </c>
      <c r="E55" s="183"/>
      <c r="F55" s="183"/>
      <c r="G55" s="183"/>
      <c r="H55" s="184"/>
      <c r="I55" s="3" t="s">
        <v>309</v>
      </c>
      <c r="J55" s="3" t="s">
        <v>318</v>
      </c>
    </row>
    <row r="56" spans="1:10" ht="60" x14ac:dyDescent="0.25">
      <c r="A56" s="3" t="s">
        <v>140</v>
      </c>
      <c r="B56" s="194"/>
      <c r="C56" s="3" t="s">
        <v>139</v>
      </c>
      <c r="D56" s="185"/>
      <c r="E56" s="186"/>
      <c r="F56" s="186"/>
      <c r="G56" s="186"/>
      <c r="H56" s="187"/>
      <c r="I56" s="3" t="s">
        <v>310</v>
      </c>
      <c r="J56" s="3" t="s">
        <v>319</v>
      </c>
    </row>
    <row r="57" spans="1:10" ht="60" x14ac:dyDescent="0.25">
      <c r="A57" s="3" t="s">
        <v>142</v>
      </c>
      <c r="B57" s="194"/>
      <c r="C57" s="3" t="s">
        <v>141</v>
      </c>
      <c r="D57" s="182" t="s">
        <v>143</v>
      </c>
      <c r="E57" s="183"/>
      <c r="F57" s="183"/>
      <c r="G57" s="183"/>
      <c r="H57" s="184"/>
      <c r="I57" s="3" t="s">
        <v>311</v>
      </c>
      <c r="J57" s="3" t="s">
        <v>320</v>
      </c>
    </row>
    <row r="58" spans="1:10" ht="45" x14ac:dyDescent="0.25">
      <c r="A58" s="3" t="s">
        <v>145</v>
      </c>
      <c r="B58" s="194"/>
      <c r="C58" s="3" t="s">
        <v>144</v>
      </c>
      <c r="D58" s="185"/>
      <c r="E58" s="186"/>
      <c r="F58" s="186"/>
      <c r="G58" s="186"/>
      <c r="H58" s="187"/>
      <c r="I58" s="3" t="s">
        <v>312</v>
      </c>
      <c r="J58" s="12" t="s">
        <v>321</v>
      </c>
    </row>
    <row r="59" spans="1:10" ht="45" x14ac:dyDescent="0.25">
      <c r="A59" s="3" t="s">
        <v>147</v>
      </c>
      <c r="B59" s="194"/>
      <c r="C59" s="3" t="s">
        <v>146</v>
      </c>
      <c r="D59" s="185"/>
      <c r="E59" s="186"/>
      <c r="F59" s="186"/>
      <c r="G59" s="186"/>
      <c r="H59" s="187"/>
      <c r="I59" s="3" t="s">
        <v>313</v>
      </c>
      <c r="J59" s="12" t="s">
        <v>321</v>
      </c>
    </row>
    <row r="60" spans="1:10" ht="45" x14ac:dyDescent="0.25">
      <c r="A60" s="3" t="s">
        <v>149</v>
      </c>
      <c r="B60" s="194"/>
      <c r="C60" s="3" t="s">
        <v>148</v>
      </c>
      <c r="D60" s="185"/>
      <c r="E60" s="186"/>
      <c r="F60" s="186"/>
      <c r="G60" s="186"/>
      <c r="H60" s="187"/>
      <c r="I60" s="3" t="s">
        <v>314</v>
      </c>
      <c r="J60" s="12" t="s">
        <v>321</v>
      </c>
    </row>
    <row r="61" spans="1:10" ht="45" x14ac:dyDescent="0.25">
      <c r="A61" s="3" t="s">
        <v>151</v>
      </c>
      <c r="B61" s="194"/>
      <c r="C61" s="3" t="s">
        <v>150</v>
      </c>
      <c r="D61" s="185"/>
      <c r="E61" s="186"/>
      <c r="F61" s="186"/>
      <c r="G61" s="186"/>
      <c r="H61" s="187"/>
      <c r="I61" s="3" t="s">
        <v>315</v>
      </c>
      <c r="J61" s="3" t="s">
        <v>322</v>
      </c>
    </row>
    <row r="62" spans="1:10" ht="60" x14ac:dyDescent="0.25">
      <c r="A62" s="3"/>
      <c r="B62" s="195"/>
      <c r="C62" s="18" t="s">
        <v>152</v>
      </c>
      <c r="D62" s="182"/>
      <c r="E62" s="183"/>
      <c r="F62" s="183"/>
      <c r="G62" s="183"/>
      <c r="H62" s="184"/>
      <c r="I62" s="3" t="s">
        <v>316</v>
      </c>
      <c r="J62" s="12" t="s">
        <v>321</v>
      </c>
    </row>
    <row r="63" spans="1:10" x14ac:dyDescent="0.25">
      <c r="A63" s="12" t="s">
        <v>155</v>
      </c>
      <c r="B63" s="193" t="s">
        <v>153</v>
      </c>
      <c r="C63" s="3" t="s">
        <v>154</v>
      </c>
      <c r="D63" s="182" t="s">
        <v>156</v>
      </c>
      <c r="E63" s="183"/>
      <c r="F63" s="183"/>
      <c r="G63" s="183"/>
      <c r="H63" s="184"/>
      <c r="I63" s="3" t="s">
        <v>317</v>
      </c>
      <c r="J63" s="12" t="s">
        <v>323</v>
      </c>
    </row>
    <row r="64" spans="1:10" ht="30" x14ac:dyDescent="0.25">
      <c r="A64" s="12" t="s">
        <v>158</v>
      </c>
      <c r="B64" s="194"/>
      <c r="C64" s="3" t="s">
        <v>157</v>
      </c>
      <c r="D64" s="182" t="s">
        <v>159</v>
      </c>
      <c r="E64" s="183"/>
      <c r="F64" s="183"/>
      <c r="G64" s="183"/>
      <c r="H64" s="184"/>
      <c r="I64" s="3" t="s">
        <v>324</v>
      </c>
      <c r="J64" s="3" t="s">
        <v>327</v>
      </c>
    </row>
    <row r="65" spans="1:10" ht="45" x14ac:dyDescent="0.25">
      <c r="A65" s="12" t="s">
        <v>161</v>
      </c>
      <c r="B65" s="194"/>
      <c r="C65" s="3" t="s">
        <v>160</v>
      </c>
      <c r="D65" s="185"/>
      <c r="E65" s="186"/>
      <c r="F65" s="186"/>
      <c r="G65" s="186"/>
      <c r="H65" s="187"/>
      <c r="I65" s="3" t="s">
        <v>325</v>
      </c>
      <c r="J65" s="3" t="s">
        <v>328</v>
      </c>
    </row>
    <row r="66" spans="1:10" ht="60" x14ac:dyDescent="0.25">
      <c r="A66" s="12" t="s">
        <v>163</v>
      </c>
      <c r="B66" s="195"/>
      <c r="C66" s="3" t="s">
        <v>162</v>
      </c>
      <c r="D66" s="182"/>
      <c r="E66" s="183"/>
      <c r="F66" s="183"/>
      <c r="G66" s="183"/>
      <c r="H66" s="184"/>
      <c r="I66" s="3" t="s">
        <v>326</v>
      </c>
      <c r="J66" s="3" t="s">
        <v>329</v>
      </c>
    </row>
    <row r="67" spans="1:10" ht="60" x14ac:dyDescent="0.25">
      <c r="A67" s="12" t="s">
        <v>165</v>
      </c>
      <c r="B67" s="193" t="s">
        <v>461</v>
      </c>
      <c r="C67" s="3" t="s">
        <v>164</v>
      </c>
      <c r="D67" s="182" t="s">
        <v>166</v>
      </c>
      <c r="E67" s="183"/>
      <c r="F67" s="183"/>
      <c r="G67" s="183"/>
      <c r="H67" s="184"/>
      <c r="I67" s="3" t="s">
        <v>330</v>
      </c>
      <c r="J67" s="3" t="s">
        <v>331</v>
      </c>
    </row>
    <row r="68" spans="1:10" ht="60" x14ac:dyDescent="0.25">
      <c r="A68" s="12" t="s">
        <v>168</v>
      </c>
      <c r="B68" s="194"/>
      <c r="C68" s="3" t="s">
        <v>167</v>
      </c>
      <c r="D68" s="185"/>
      <c r="E68" s="186"/>
      <c r="F68" s="186"/>
      <c r="G68" s="186"/>
      <c r="H68" s="187"/>
      <c r="I68" s="3" t="s">
        <v>332</v>
      </c>
      <c r="J68" s="3" t="s">
        <v>337</v>
      </c>
    </row>
    <row r="69" spans="1:10" ht="45" x14ac:dyDescent="0.25">
      <c r="A69" s="12" t="s">
        <v>170</v>
      </c>
      <c r="B69" s="194"/>
      <c r="C69" s="3" t="s">
        <v>169</v>
      </c>
      <c r="D69" s="185"/>
      <c r="E69" s="186"/>
      <c r="F69" s="186"/>
      <c r="G69" s="186"/>
      <c r="H69" s="187"/>
      <c r="I69" s="3" t="s">
        <v>333</v>
      </c>
      <c r="J69" s="3" t="s">
        <v>338</v>
      </c>
    </row>
    <row r="70" spans="1:10" ht="60" x14ac:dyDescent="0.25">
      <c r="A70" s="12" t="s">
        <v>172</v>
      </c>
      <c r="B70" s="194"/>
      <c r="C70" s="3" t="s">
        <v>171</v>
      </c>
      <c r="D70" s="182" t="s">
        <v>173</v>
      </c>
      <c r="E70" s="183"/>
      <c r="F70" s="183"/>
      <c r="G70" s="183"/>
      <c r="H70" s="184"/>
      <c r="I70" s="3" t="s">
        <v>334</v>
      </c>
      <c r="J70" s="3" t="s">
        <v>339</v>
      </c>
    </row>
    <row r="71" spans="1:10" ht="60" x14ac:dyDescent="0.25">
      <c r="A71" s="12" t="s">
        <v>175</v>
      </c>
      <c r="B71" s="194"/>
      <c r="C71" s="3" t="s">
        <v>174</v>
      </c>
      <c r="D71" s="185"/>
      <c r="E71" s="186"/>
      <c r="F71" s="186"/>
      <c r="G71" s="186"/>
      <c r="H71" s="187"/>
      <c r="I71" s="3" t="s">
        <v>335</v>
      </c>
      <c r="J71" s="3" t="s">
        <v>340</v>
      </c>
    </row>
    <row r="72" spans="1:10" ht="60" x14ac:dyDescent="0.25">
      <c r="A72" s="12" t="s">
        <v>177</v>
      </c>
      <c r="B72" s="194"/>
      <c r="C72" s="3" t="s">
        <v>176</v>
      </c>
      <c r="D72" s="185"/>
      <c r="E72" s="186"/>
      <c r="F72" s="186"/>
      <c r="G72" s="186"/>
      <c r="H72" s="187"/>
      <c r="I72" s="3" t="s">
        <v>336</v>
      </c>
      <c r="J72" s="3" t="s">
        <v>341</v>
      </c>
    </row>
    <row r="73" spans="1:10" x14ac:dyDescent="0.25">
      <c r="A73" s="14"/>
      <c r="B73" s="188" t="s">
        <v>178</v>
      </c>
      <c r="C73" s="189"/>
      <c r="D73" s="190"/>
      <c r="E73" s="191"/>
      <c r="F73" s="191"/>
      <c r="G73" s="191"/>
      <c r="H73" s="192"/>
      <c r="I73" s="14"/>
      <c r="J73" s="14"/>
    </row>
    <row r="74" spans="1:10" ht="75" x14ac:dyDescent="0.25">
      <c r="A74" s="12" t="s">
        <v>180</v>
      </c>
      <c r="B74" s="3" t="s">
        <v>179</v>
      </c>
      <c r="C74" s="3" t="s">
        <v>179</v>
      </c>
      <c r="D74" s="182" t="s">
        <v>181</v>
      </c>
      <c r="E74" s="183"/>
      <c r="F74" s="183"/>
      <c r="G74" s="183"/>
      <c r="H74" s="184"/>
      <c r="I74" s="3" t="s">
        <v>342</v>
      </c>
      <c r="J74" s="3" t="s">
        <v>351</v>
      </c>
    </row>
    <row r="75" spans="1:10" ht="45" x14ac:dyDescent="0.25">
      <c r="A75" s="12" t="s">
        <v>183</v>
      </c>
      <c r="B75" s="193" t="s">
        <v>182</v>
      </c>
      <c r="C75" s="3" t="s">
        <v>344</v>
      </c>
      <c r="D75" s="182" t="s">
        <v>184</v>
      </c>
      <c r="E75" s="183"/>
      <c r="F75" s="183"/>
      <c r="G75" s="183"/>
      <c r="H75" s="184"/>
      <c r="I75" s="3" t="s">
        <v>346</v>
      </c>
      <c r="J75" s="3" t="s">
        <v>352</v>
      </c>
    </row>
    <row r="76" spans="1:10" ht="60" x14ac:dyDescent="0.25">
      <c r="A76" s="12" t="s">
        <v>186</v>
      </c>
      <c r="B76" s="194"/>
      <c r="C76" s="3" t="s">
        <v>345</v>
      </c>
      <c r="D76" s="8"/>
      <c r="E76" s="9"/>
      <c r="F76" s="9"/>
      <c r="G76" s="9"/>
      <c r="H76" s="10"/>
      <c r="I76" s="3" t="s">
        <v>347</v>
      </c>
      <c r="J76" s="3" t="s">
        <v>353</v>
      </c>
    </row>
    <row r="77" spans="1:10" ht="45" x14ac:dyDescent="0.25">
      <c r="A77" s="2" t="s">
        <v>343</v>
      </c>
      <c r="B77" s="195"/>
      <c r="C77" s="3" t="s">
        <v>185</v>
      </c>
      <c r="D77" s="182" t="s">
        <v>187</v>
      </c>
      <c r="E77" s="183"/>
      <c r="F77" s="183"/>
      <c r="G77" s="183"/>
      <c r="H77" s="184"/>
      <c r="I77" s="3" t="s">
        <v>348</v>
      </c>
      <c r="J77" s="3" t="s">
        <v>354</v>
      </c>
    </row>
    <row r="78" spans="1:10" ht="135" x14ac:dyDescent="0.25">
      <c r="A78" s="12" t="s">
        <v>189</v>
      </c>
      <c r="B78" s="3" t="s">
        <v>188</v>
      </c>
      <c r="C78" s="3" t="s">
        <v>188</v>
      </c>
      <c r="D78" s="182" t="s">
        <v>190</v>
      </c>
      <c r="E78" s="183"/>
      <c r="F78" s="183"/>
      <c r="G78" s="183"/>
      <c r="H78" s="184"/>
      <c r="I78" s="3" t="s">
        <v>349</v>
      </c>
      <c r="J78" s="3" t="s">
        <v>355</v>
      </c>
    </row>
    <row r="79" spans="1:10" ht="60" x14ac:dyDescent="0.25">
      <c r="A79" s="12" t="s">
        <v>192</v>
      </c>
      <c r="B79" s="3" t="s">
        <v>462</v>
      </c>
      <c r="C79" s="3" t="s">
        <v>191</v>
      </c>
      <c r="D79" s="182" t="s">
        <v>193</v>
      </c>
      <c r="E79" s="183"/>
      <c r="F79" s="183"/>
      <c r="G79" s="183"/>
      <c r="H79" s="184"/>
      <c r="I79" s="3" t="s">
        <v>350</v>
      </c>
      <c r="J79" s="3" t="s">
        <v>356</v>
      </c>
    </row>
  </sheetData>
  <mergeCells count="92">
    <mergeCell ref="B11:B12"/>
    <mergeCell ref="D11:H11"/>
    <mergeCell ref="D12:H12"/>
    <mergeCell ref="B13:B14"/>
    <mergeCell ref="D4:H4"/>
    <mergeCell ref="B5:C5"/>
    <mergeCell ref="D5:H5"/>
    <mergeCell ref="B6:B10"/>
    <mergeCell ref="D6:H6"/>
    <mergeCell ref="D7:H7"/>
    <mergeCell ref="D8:H8"/>
    <mergeCell ref="D9:H9"/>
    <mergeCell ref="D10:H10"/>
    <mergeCell ref="D13:H13"/>
    <mergeCell ref="D14:H14"/>
    <mergeCell ref="B15:C15"/>
    <mergeCell ref="D15:H15"/>
    <mergeCell ref="B16:B21"/>
    <mergeCell ref="D16:H16"/>
    <mergeCell ref="D17:H17"/>
    <mergeCell ref="D18:H18"/>
    <mergeCell ref="D19:H19"/>
    <mergeCell ref="D20:H20"/>
    <mergeCell ref="D21:H21"/>
    <mergeCell ref="B22:B23"/>
    <mergeCell ref="D22:H22"/>
    <mergeCell ref="D23:H23"/>
    <mergeCell ref="B24:B32"/>
    <mergeCell ref="D24:H24"/>
    <mergeCell ref="D25:H25"/>
    <mergeCell ref="D26:H26"/>
    <mergeCell ref="D27:H27"/>
    <mergeCell ref="D28:H28"/>
    <mergeCell ref="D29:H29"/>
    <mergeCell ref="D30:H30"/>
    <mergeCell ref="D31:H31"/>
    <mergeCell ref="D32:H32"/>
    <mergeCell ref="B33:B40"/>
    <mergeCell ref="D33:H33"/>
    <mergeCell ref="D34:H34"/>
    <mergeCell ref="D35:H35"/>
    <mergeCell ref="D36:H36"/>
    <mergeCell ref="D37:H37"/>
    <mergeCell ref="D38:H38"/>
    <mergeCell ref="D39:H39"/>
    <mergeCell ref="D40:H40"/>
    <mergeCell ref="B41:B44"/>
    <mergeCell ref="D41:H41"/>
    <mergeCell ref="D42:H42"/>
    <mergeCell ref="D43:H43"/>
    <mergeCell ref="D44:H44"/>
    <mergeCell ref="B45:B54"/>
    <mergeCell ref="D45:H45"/>
    <mergeCell ref="D46:H46"/>
    <mergeCell ref="D47:H47"/>
    <mergeCell ref="D48:H48"/>
    <mergeCell ref="D51:H51"/>
    <mergeCell ref="D52:H52"/>
    <mergeCell ref="D53:H53"/>
    <mergeCell ref="D54:H54"/>
    <mergeCell ref="D49:H49"/>
    <mergeCell ref="D50:H50"/>
    <mergeCell ref="B55:B62"/>
    <mergeCell ref="D55:H55"/>
    <mergeCell ref="D56:H56"/>
    <mergeCell ref="D57:H57"/>
    <mergeCell ref="D58:H58"/>
    <mergeCell ref="D59:H59"/>
    <mergeCell ref="D60:H60"/>
    <mergeCell ref="D61:H61"/>
    <mergeCell ref="D62:H62"/>
    <mergeCell ref="B63:B66"/>
    <mergeCell ref="D63:H63"/>
    <mergeCell ref="D64:H64"/>
    <mergeCell ref="D65:H65"/>
    <mergeCell ref="D66:H66"/>
    <mergeCell ref="A2:J2"/>
    <mergeCell ref="D78:H78"/>
    <mergeCell ref="D79:H79"/>
    <mergeCell ref="D71:H71"/>
    <mergeCell ref="D72:H72"/>
    <mergeCell ref="B73:C73"/>
    <mergeCell ref="D73:H73"/>
    <mergeCell ref="D74:H74"/>
    <mergeCell ref="B75:B77"/>
    <mergeCell ref="D75:H75"/>
    <mergeCell ref="D77:H77"/>
    <mergeCell ref="B67:B72"/>
    <mergeCell ref="D67:H67"/>
    <mergeCell ref="D68:H68"/>
    <mergeCell ref="D69:H69"/>
    <mergeCell ref="D70:H70"/>
  </mergeCells>
  <pageMargins left="0.25" right="0.25" top="0.75" bottom="0.75" header="0.3" footer="0.3"/>
  <pageSetup paperSize="9" scale="51" fitToHeight="0" orientation="landscape" r:id="rId1"/>
  <rowBreaks count="5" manualBreakCount="5">
    <brk id="13" max="9" man="1"/>
    <brk id="23" max="16383" man="1"/>
    <brk id="37" max="9" man="1"/>
    <brk id="49" max="9" man="1"/>
    <brk id="70" max="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53250B03F4274796B7E8AB53DA6F65" ma:contentTypeVersion="1" ma:contentTypeDescription="Create a new document." ma:contentTypeScope="" ma:versionID="e06bcb70932aeba98797dd6d7a23c590">
  <xsd:schema xmlns:xsd="http://www.w3.org/2001/XMLSchema" xmlns:xs="http://www.w3.org/2001/XMLSchema" xmlns:p="http://schemas.microsoft.com/office/2006/metadata/properties" xmlns:ns1="http://schemas.microsoft.com/sharepoint/v3" targetNamespace="http://schemas.microsoft.com/office/2006/metadata/properties" ma:root="true" ma:fieldsID="a447206dab0015f8b9f8924535193e8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40A8EA4-B429-44A5-B55C-B017769F25AF}"/>
</file>

<file path=customXml/itemProps2.xml><?xml version="1.0" encoding="utf-8"?>
<ds:datastoreItem xmlns:ds="http://schemas.openxmlformats.org/officeDocument/2006/customXml" ds:itemID="{7ECE4DD4-1702-4BC8-9643-B7C1F4A5F350}"/>
</file>

<file path=customXml/itemProps3.xml><?xml version="1.0" encoding="utf-8"?>
<ds:datastoreItem xmlns:ds="http://schemas.openxmlformats.org/officeDocument/2006/customXml" ds:itemID="{BE36FAD1-B8D8-477B-AC04-7C9328AF1CD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Instructions </vt:lpstr>
      <vt:lpstr>WA Award Rates</vt:lpstr>
      <vt:lpstr>Salary Calculator</vt:lpstr>
      <vt:lpstr>Per Partipant Salary(Simple)</vt:lpstr>
      <vt:lpstr>Per Participant Salary(Complex)</vt:lpstr>
      <vt:lpstr>IHPA Standard Costs</vt:lpstr>
      <vt:lpstr>'WA Award Rates'!_GoBack</vt:lpstr>
      <vt:lpstr>'Instructions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dc:creator>
  <cp:lastModifiedBy>Oddy, Sharon</cp:lastModifiedBy>
  <cp:lastPrinted>2015-11-12T10:10:38Z</cp:lastPrinted>
  <dcterms:created xsi:type="dcterms:W3CDTF">2015-09-24T10:02:11Z</dcterms:created>
  <dcterms:modified xsi:type="dcterms:W3CDTF">2017-10-24T23:58:15Z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0x0101005553250B03F4274796B7E8AB53DA6F65</vt:lpwstr>
  </property>
</Properties>
</file>